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DOCUMENTS\ACENPEE 2018\DLI 1 - Institutional Readiness\Accounting and Audit Documents\"/>
    </mc:Choice>
  </mc:AlternateContent>
  <xr:revisionPtr revIDLastSave="0" documentId="8_{C0846E23-3C18-4B6B-B7A9-51D902C6EEE9}" xr6:coauthVersionLast="41" xr6:coauthVersionMax="41" xr10:uidLastSave="{00000000-0000-0000-0000-000000000000}"/>
  <bookViews>
    <workbookView xWindow="-110" yWindow="-110" windowWidth="19420" windowHeight="10420" tabRatio="891" firstSheet="1" activeTab="3" xr2:uid="{00000000-000D-0000-FFFF-FFFF00000000}"/>
  </bookViews>
  <sheets>
    <sheet name="Detailed Activities by Comp" sheetId="2" state="hidden" r:id="rId1"/>
    <sheet name="Cover Page" sheetId="21" r:id="rId2"/>
    <sheet name="Table of Contents" sheetId="22" state="hidden" r:id="rId3"/>
    <sheet name="USES &amp; SOURCES BY Components" sheetId="35" r:id="rId4"/>
    <sheet name="USES &amp; SOURCES BY Category" sheetId="39" r:id="rId5"/>
    <sheet name="Variance Report - CAT" sheetId="5" state="hidden" r:id="rId6"/>
    <sheet name="Summary of Bank recs A" sheetId="6" state="hidden" r:id="rId7"/>
    <sheet name="Summary of Bank rec B " sheetId="10" state="hidden" r:id="rId8"/>
    <sheet name="Summary of Bank rec C" sheetId="11" state="hidden" r:id="rId9"/>
    <sheet name="Part2.2-Summary of Bank recs" sheetId="20" state="hidden" r:id="rId10"/>
    <sheet name="USAID EXPENDITURE Report SEP " sheetId="26" state="hidden" r:id="rId11"/>
    <sheet name="DA Activity Stmt B" sheetId="8" state="hidden" r:id="rId12"/>
    <sheet name="DA Activity Stmt C" sheetId="7" state="hidden" r:id="rId13"/>
    <sheet name=" GRANT DISB SCHEDULE" sheetId="27" state="hidden" r:id="rId14"/>
    <sheet name="Part3-Prior review contracts" sheetId="24" state="hidden" r:id="rId15"/>
    <sheet name="Comp-USAID" sheetId="14" state="hidden" r:id="rId16"/>
    <sheet name="Variance Report - Per Component" sheetId="40" r:id="rId17"/>
    <sheet name="DA Activity Stmt A" sheetId="41" r:id="rId18"/>
    <sheet name="DLR Documentation Report" sheetId="45" r:id="rId19"/>
    <sheet name="EEP Spending Report 1 " sheetId="43" r:id="rId20"/>
  </sheets>
  <externalReferences>
    <externalReference r:id="rId21"/>
  </externalReferences>
  <definedNames>
    <definedName name="_Toc354953599" localSheetId="5">'Variance Report - CAT'!#REF!</definedName>
    <definedName name="_Toc354953599" localSheetId="16">'Variance Report - Per Component'!#REF!</definedName>
    <definedName name="base">#REF!</definedName>
    <definedName name="baseline">#REF!</definedName>
    <definedName name="_xlnm.Print_Area" localSheetId="15">'Comp-USAID'!$A$1:$M$37</definedName>
    <definedName name="_xlnm.Print_Area" localSheetId="17">'DA Activity Stmt A'!$B$1:$G$37</definedName>
    <definedName name="_xlnm.Print_Area" localSheetId="11">'DA Activity Stmt B'!$A$1:$F$37</definedName>
    <definedName name="_xlnm.Print_Area" localSheetId="12">'DA Activity Stmt C'!$A$1:$F$37</definedName>
    <definedName name="_xlnm.Print_Area" localSheetId="0">'Detailed Activities by Comp'!$A$1:$D$48</definedName>
    <definedName name="_xlnm.Print_Area" localSheetId="9">'Part2.2-Summary of Bank recs'!$A$1:$F$55</definedName>
    <definedName name="_xlnm.Print_Area" localSheetId="7">'Summary of Bank rec B '!$A$1:$E$27</definedName>
    <definedName name="_xlnm.Print_Area" localSheetId="8">'Summary of Bank rec C'!$A$1:$D$47</definedName>
    <definedName name="_xlnm.Print_Area" localSheetId="6">'Summary of Bank recs A'!$A$1:$E$55</definedName>
    <definedName name="_xlnm.Print_Area" localSheetId="4">'USES &amp; SOURCES BY Category'!$B$1:$G$42</definedName>
    <definedName name="_xlnm.Print_Area" localSheetId="3">'USES &amp; SOURCES BY Components'!$B$1:$G$64</definedName>
    <definedName name="_xlnm.Print_Area" localSheetId="5">'Variance Report - CAT'!$A$1:$L$33</definedName>
    <definedName name="_xlnm.Print_Area" localSheetId="16">'Variance Report - Per Component'!$A$1:$L$32</definedName>
    <definedName name="_xlnm.Print_Titles" localSheetId="17">'DA Activity Stmt A'!$1:$9</definedName>
    <definedName name="_xlnm.Print_Titles" localSheetId="11">'DA Activity Stmt B'!$1:$9</definedName>
    <definedName name="_xlnm.Print_Titles" localSheetId="12">'DA Activity Stmt C'!$1:$9</definedName>
    <definedName name="_xlnm.Print_Titles" localSheetId="0">'Detailed Activities by Comp'!$1:$1</definedName>
    <definedName name="_xlnm.Print_Titles" localSheetId="9">'Part2.2-Summary of Bank recs'!$1:$6</definedName>
    <definedName name="_xlnm.Print_Titles" localSheetId="7">'Summary of Bank rec B '!$1:$6</definedName>
    <definedName name="_xlnm.Print_Titles" localSheetId="8">'Summary of Bank rec C'!$1:$6</definedName>
    <definedName name="_xlnm.Print_Titles" localSheetId="6">'Summary of Bank recs A'!$1:$6</definedName>
    <definedName name="_xlnm.Print_Titles" localSheetId="4">'USES &amp; SOURCES BY Category'!$1:$11</definedName>
    <definedName name="_xlnm.Print_Titles" localSheetId="3">'USES &amp; SOURCES BY Components'!$1:$11</definedName>
    <definedName name="Spec" localSheetId="4">#REF!</definedName>
    <definedName name="Spec" localSheetId="3">#REF!</definedName>
    <definedName name="Spec">#REF!</definedName>
  </definedNames>
  <calcPr calcId="191029"/>
</workbook>
</file>

<file path=xl/calcChain.xml><?xml version="1.0" encoding="utf-8"?>
<calcChain xmlns="http://schemas.openxmlformats.org/spreadsheetml/2006/main">
  <c r="B24" i="40" l="1"/>
  <c r="B20" i="40"/>
  <c r="B16" i="40"/>
  <c r="B12" i="40"/>
  <c r="C3" i="39" l="1"/>
  <c r="C3" i="40" s="1"/>
  <c r="C3" i="41" s="1"/>
  <c r="C2" i="35"/>
  <c r="C2" i="39" s="1"/>
  <c r="C2" i="40" s="1"/>
  <c r="C2" i="41" s="1"/>
  <c r="C1" i="39"/>
  <c r="C1" i="40" s="1"/>
  <c r="C1" i="41" s="1"/>
  <c r="G31" i="41" l="1"/>
  <c r="G24" i="41"/>
  <c r="G19" i="41"/>
  <c r="G20" i="41" s="1"/>
  <c r="G13" i="41"/>
  <c r="E28" i="40"/>
  <c r="E32" i="40" s="1"/>
  <c r="C28" i="40"/>
  <c r="C32" i="40" s="1"/>
  <c r="D28" i="40"/>
  <c r="D32" i="40" s="1"/>
  <c r="G28" i="40"/>
  <c r="J28" i="40"/>
  <c r="J32" i="40" s="1"/>
  <c r="L28" i="40"/>
  <c r="G30" i="40"/>
  <c r="G32" i="40" l="1"/>
  <c r="F32" i="41"/>
  <c r="G34" i="41" s="1"/>
  <c r="G35" i="41" s="1"/>
  <c r="G25" i="41"/>
  <c r="G26" i="41" s="1"/>
  <c r="H28" i="40"/>
  <c r="H32" i="40" s="1"/>
  <c r="F28" i="40"/>
  <c r="F32" i="40" s="1"/>
  <c r="I28" i="40" l="1"/>
  <c r="I32" i="40" s="1"/>
  <c r="K28" i="40"/>
  <c r="K32" i="40" s="1"/>
  <c r="G34" i="40" l="1"/>
  <c r="G65" i="39" l="1"/>
  <c r="F65" i="39"/>
  <c r="G64" i="39"/>
  <c r="F64" i="39"/>
  <c r="G63" i="39"/>
  <c r="F63" i="39"/>
  <c r="G62" i="39"/>
  <c r="F62" i="39"/>
  <c r="G61" i="39"/>
  <c r="F61" i="39"/>
  <c r="G60" i="39"/>
  <c r="F60" i="39"/>
  <c r="G58" i="39"/>
  <c r="F58" i="39"/>
  <c r="G57" i="39"/>
  <c r="F57" i="39"/>
  <c r="G53" i="39"/>
  <c r="F53" i="39"/>
  <c r="G41" i="39"/>
  <c r="F41" i="39"/>
  <c r="E41" i="39"/>
  <c r="D45" i="39"/>
  <c r="E45" i="39" s="1"/>
  <c r="G59" i="39"/>
  <c r="G54" i="39"/>
  <c r="G24" i="39"/>
  <c r="F24" i="39"/>
  <c r="E24" i="39"/>
  <c r="G18" i="39"/>
  <c r="F18" i="39"/>
  <c r="E18" i="39"/>
  <c r="G26" i="39" l="1"/>
  <c r="G66" i="39"/>
  <c r="E26" i="39"/>
  <c r="E32" i="39" s="1"/>
  <c r="F26" i="39"/>
  <c r="F32" i="39" s="1"/>
  <c r="F59" i="39"/>
  <c r="F54" i="39"/>
  <c r="F66" i="39" s="1"/>
  <c r="F45" i="35"/>
  <c r="G45" i="35"/>
  <c r="E45" i="35"/>
  <c r="F81" i="35" s="1"/>
  <c r="F34" i="35"/>
  <c r="G34" i="35"/>
  <c r="E34" i="35"/>
  <c r="G87" i="35"/>
  <c r="F87" i="35"/>
  <c r="G86" i="35"/>
  <c r="F86" i="35"/>
  <c r="G85" i="35"/>
  <c r="F85" i="35"/>
  <c r="G84" i="35"/>
  <c r="F84" i="35"/>
  <c r="G83" i="35"/>
  <c r="F83" i="35"/>
  <c r="G82" i="35"/>
  <c r="F82" i="35"/>
  <c r="G80" i="35"/>
  <c r="F80" i="35"/>
  <c r="G79" i="35"/>
  <c r="F79" i="35"/>
  <c r="G75" i="35"/>
  <c r="F75" i="35"/>
  <c r="G63" i="35"/>
  <c r="F63" i="35"/>
  <c r="E63" i="35"/>
  <c r="G24" i="35"/>
  <c r="F24" i="35"/>
  <c r="E24" i="35"/>
  <c r="G18" i="35"/>
  <c r="F18" i="35"/>
  <c r="E18" i="35"/>
  <c r="E35" i="39" l="1"/>
  <c r="E42" i="39" s="1"/>
  <c r="F35" i="39"/>
  <c r="F42" i="39" s="1"/>
  <c r="G32" i="39"/>
  <c r="G35" i="39" s="1"/>
  <c r="G42" i="39" s="1"/>
  <c r="E26" i="35"/>
  <c r="G26" i="35"/>
  <c r="D67" i="35"/>
  <c r="E67" i="35" s="1"/>
  <c r="G64" i="35"/>
  <c r="E64" i="35"/>
  <c r="F26" i="35"/>
  <c r="G81" i="35"/>
  <c r="G76" i="35"/>
  <c r="G88" i="35" s="1"/>
  <c r="F76" i="35"/>
  <c r="F88" i="35" s="1"/>
  <c r="F64" i="35" l="1"/>
  <c r="J31" i="14" l="1"/>
  <c r="K31" i="14" s="1"/>
  <c r="J16" i="5"/>
  <c r="K16" i="5" s="1"/>
  <c r="D13" i="11"/>
  <c r="G33" i="27"/>
  <c r="E32" i="27"/>
  <c r="E34" i="27" s="1"/>
  <c r="G31" i="27"/>
  <c r="H31" i="27" s="1"/>
  <c r="F30" i="27"/>
  <c r="G30" i="27" s="1"/>
  <c r="H30" i="27"/>
  <c r="F29" i="27"/>
  <c r="G29" i="27" s="1"/>
  <c r="H29" i="27" s="1"/>
  <c r="F28" i="27"/>
  <c r="G28" i="27" s="1"/>
  <c r="H28" i="27" s="1"/>
  <c r="G27" i="27"/>
  <c r="H27" i="27" s="1"/>
  <c r="F26" i="27"/>
  <c r="G26" i="27" s="1"/>
  <c r="H26" i="27" s="1"/>
  <c r="F25" i="27"/>
  <c r="G25" i="27" s="1"/>
  <c r="H25" i="27" s="1"/>
  <c r="G24" i="27"/>
  <c r="H24" i="27" s="1"/>
  <c r="F23" i="27"/>
  <c r="G23" i="27"/>
  <c r="H23" i="27" s="1"/>
  <c r="G22" i="27"/>
  <c r="H22" i="27" s="1"/>
  <c r="G21" i="27"/>
  <c r="H21" i="27" s="1"/>
  <c r="G20" i="27"/>
  <c r="H20" i="27" s="1"/>
  <c r="F19" i="27"/>
  <c r="G19" i="27" s="1"/>
  <c r="H19" i="27" s="1"/>
  <c r="G18" i="27"/>
  <c r="H18" i="27" s="1"/>
  <c r="G17" i="27"/>
  <c r="H17" i="27"/>
  <c r="G16" i="27"/>
  <c r="H16" i="27" s="1"/>
  <c r="G15" i="27"/>
  <c r="H15" i="27" s="1"/>
  <c r="F14" i="27"/>
  <c r="G14" i="27" s="1"/>
  <c r="H14" i="27" s="1"/>
  <c r="G13" i="27"/>
  <c r="H13" i="27" s="1"/>
  <c r="G12" i="27"/>
  <c r="H12" i="27" s="1"/>
  <c r="G11" i="27"/>
  <c r="H11" i="27" s="1"/>
  <c r="G10" i="27"/>
  <c r="H10" i="27" s="1"/>
  <c r="F9" i="27"/>
  <c r="G9" i="27" s="1"/>
  <c r="H9" i="27" s="1"/>
  <c r="G8" i="27"/>
  <c r="H8" i="27" s="1"/>
  <c r="G7" i="27"/>
  <c r="H7" i="27" s="1"/>
  <c r="F6" i="27"/>
  <c r="G6" i="27" s="1"/>
  <c r="H6" i="27" s="1"/>
  <c r="G5" i="27"/>
  <c r="H5" i="27" s="1"/>
  <c r="G4" i="27"/>
  <c r="H4" i="27" s="1"/>
  <c r="F17" i="26"/>
  <c r="D17" i="26"/>
  <c r="E17" i="26"/>
  <c r="M16" i="26"/>
  <c r="M17" i="26" s="1"/>
  <c r="H16" i="26"/>
  <c r="I16" i="26" s="1"/>
  <c r="G16" i="26"/>
  <c r="L16" i="26" s="1"/>
  <c r="C17" i="26"/>
  <c r="I15" i="26"/>
  <c r="G15" i="26"/>
  <c r="J15" i="26" s="1"/>
  <c r="M14" i="26"/>
  <c r="M15" i="26" s="1"/>
  <c r="H14" i="26"/>
  <c r="I14" i="26" s="1"/>
  <c r="G14" i="26"/>
  <c r="L14" i="26" s="1"/>
  <c r="G13" i="26"/>
  <c r="J13" i="26" s="1"/>
  <c r="I13" i="26"/>
  <c r="M12" i="26"/>
  <c r="M13" i="26" s="1"/>
  <c r="H12" i="26"/>
  <c r="I12" i="26" s="1"/>
  <c r="G12" i="26"/>
  <c r="L12" i="26" s="1"/>
  <c r="J13" i="5"/>
  <c r="K13" i="5" s="1"/>
  <c r="J18" i="5"/>
  <c r="K18" i="5" s="1"/>
  <c r="J12" i="5"/>
  <c r="K12" i="5" s="1"/>
  <c r="G18" i="5"/>
  <c r="H18" i="5" s="1"/>
  <c r="G16" i="5"/>
  <c r="H16" i="5" s="1"/>
  <c r="G13" i="5"/>
  <c r="H13" i="5" s="1"/>
  <c r="G12" i="5"/>
  <c r="H12" i="5" s="1"/>
  <c r="D18" i="5"/>
  <c r="E18" i="5" s="1"/>
  <c r="D17" i="5"/>
  <c r="E17" i="5" s="1"/>
  <c r="D16" i="5"/>
  <c r="E16" i="5" s="1"/>
  <c r="D15" i="5"/>
  <c r="E15" i="5" s="1"/>
  <c r="D13" i="5"/>
  <c r="E13" i="5" s="1"/>
  <c r="D12" i="5"/>
  <c r="E12" i="5" s="1"/>
  <c r="B4" i="8"/>
  <c r="B6" i="8"/>
  <c r="F21" i="7"/>
  <c r="E23" i="7"/>
  <c r="F24" i="7" s="1"/>
  <c r="K15" i="5"/>
  <c r="B4" i="24"/>
  <c r="B6" i="7"/>
  <c r="B4" i="7"/>
  <c r="B4" i="20"/>
  <c r="B6" i="11"/>
  <c r="B4" i="11"/>
  <c r="B6" i="10"/>
  <c r="B4" i="10"/>
  <c r="B6" i="6"/>
  <c r="B4" i="6"/>
  <c r="C6" i="5"/>
  <c r="C4" i="5"/>
  <c r="C16" i="14"/>
  <c r="E16" i="14" s="1"/>
  <c r="C15" i="14"/>
  <c r="E15" i="14" s="1"/>
  <c r="C14" i="14"/>
  <c r="E14" i="14" s="1"/>
  <c r="G22" i="5"/>
  <c r="D38" i="11"/>
  <c r="D45" i="11" s="1"/>
  <c r="D18" i="10"/>
  <c r="D25" i="10" s="1"/>
  <c r="G19" i="5"/>
  <c r="H19" i="5" s="1"/>
  <c r="G35" i="14"/>
  <c r="G16" i="24"/>
  <c r="E16" i="24"/>
  <c r="G12" i="24"/>
  <c r="G13" i="24"/>
  <c r="G14" i="24"/>
  <c r="G15" i="24"/>
  <c r="J19" i="5"/>
  <c r="K19" i="5" s="1"/>
  <c r="C39" i="20"/>
  <c r="C46" i="20" s="1"/>
  <c r="E35" i="20"/>
  <c r="J21" i="14"/>
  <c r="J15" i="14"/>
  <c r="J17" i="14" s="1"/>
  <c r="K17" i="5"/>
  <c r="E27" i="14"/>
  <c r="H27" i="14" s="1"/>
  <c r="K27" i="14" s="1"/>
  <c r="E22" i="14"/>
  <c r="K14" i="5"/>
  <c r="I30" i="14"/>
  <c r="I26" i="14"/>
  <c r="I25" i="14"/>
  <c r="I20" i="14"/>
  <c r="I21" i="14"/>
  <c r="H22" i="14"/>
  <c r="H16" i="14"/>
  <c r="H14" i="14"/>
  <c r="F35" i="14"/>
  <c r="J29" i="14"/>
  <c r="G31" i="14"/>
  <c r="H31" i="14" s="1"/>
  <c r="I16" i="14"/>
  <c r="K16" i="14" s="1"/>
  <c r="I19" i="14"/>
  <c r="K19" i="14" s="1"/>
  <c r="I27" i="14"/>
  <c r="I28" i="14"/>
  <c r="E37" i="20"/>
  <c r="D11" i="11"/>
  <c r="F13" i="8"/>
  <c r="G12" i="8" s="1"/>
  <c r="K22" i="14"/>
  <c r="D11" i="20"/>
  <c r="D18" i="20" s="1"/>
  <c r="D25" i="20" s="1"/>
  <c r="H15" i="14"/>
  <c r="K35" i="14"/>
  <c r="F19" i="7"/>
  <c r="F20" i="7" s="1"/>
  <c r="F31" i="8"/>
  <c r="G56" i="20"/>
  <c r="H21" i="20"/>
  <c r="E43" i="20"/>
  <c r="G29" i="14"/>
  <c r="E31" i="14"/>
  <c r="E19" i="5"/>
  <c r="F31" i="7"/>
  <c r="F13" i="7"/>
  <c r="F56" i="6"/>
  <c r="E39" i="6"/>
  <c r="E46" i="6" s="1"/>
  <c r="F46" i="6" s="1"/>
  <c r="F47" i="6" s="1"/>
  <c r="C39" i="6"/>
  <c r="C46" i="6" s="1"/>
  <c r="E49" i="6" s="1"/>
  <c r="I48" i="2"/>
  <c r="I47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G8" i="2"/>
  <c r="I8" i="2" s="1"/>
  <c r="G7" i="2"/>
  <c r="I7" i="2" s="1"/>
  <c r="G6" i="2"/>
  <c r="I6" i="2" s="1"/>
  <c r="I5" i="2"/>
  <c r="G4" i="2"/>
  <c r="I4" i="2" s="1"/>
  <c r="I3" i="2"/>
  <c r="I2" i="2"/>
  <c r="H15" i="5"/>
  <c r="D31" i="20"/>
  <c r="E25" i="14"/>
  <c r="H25" i="14" s="1"/>
  <c r="K25" i="14" s="1"/>
  <c r="I14" i="14"/>
  <c r="K14" i="14" s="1"/>
  <c r="F17" i="14"/>
  <c r="E26" i="14"/>
  <c r="H26" i="14" s="1"/>
  <c r="K26" i="14" s="1"/>
  <c r="L17" i="14"/>
  <c r="L20" i="5"/>
  <c r="G17" i="14"/>
  <c r="D29" i="14"/>
  <c r="E30" i="14"/>
  <c r="E19" i="14"/>
  <c r="I15" i="14"/>
  <c r="F29" i="14"/>
  <c r="F24" i="8"/>
  <c r="F25" i="8" s="1"/>
  <c r="H17" i="5"/>
  <c r="C23" i="14"/>
  <c r="H21" i="14"/>
  <c r="E20" i="14"/>
  <c r="E21" i="14"/>
  <c r="H14" i="5"/>
  <c r="J20" i="14"/>
  <c r="H20" i="14"/>
  <c r="G23" i="14"/>
  <c r="G33" i="14" s="1"/>
  <c r="D23" i="14"/>
  <c r="D19" i="6"/>
  <c r="D26" i="6" s="1"/>
  <c r="D27" i="6" s="1"/>
  <c r="J30" i="14"/>
  <c r="H30" i="14"/>
  <c r="L23" i="14"/>
  <c r="L29" i="14"/>
  <c r="F23" i="14"/>
  <c r="H19" i="14"/>
  <c r="C20" i="5"/>
  <c r="C24" i="5" s="1"/>
  <c r="E14" i="5"/>
  <c r="E28" i="14"/>
  <c r="H28" i="14" s="1"/>
  <c r="K28" i="14" s="1"/>
  <c r="C29" i="14"/>
  <c r="D17" i="14"/>
  <c r="F20" i="5"/>
  <c r="F24" i="5" s="1"/>
  <c r="F19" i="8"/>
  <c r="F20" i="8" s="1"/>
  <c r="I20" i="5"/>
  <c r="I24" i="5" s="1"/>
  <c r="K30" i="14" l="1"/>
  <c r="G37" i="14"/>
  <c r="H17" i="14"/>
  <c r="D18" i="11"/>
  <c r="D25" i="11" s="1"/>
  <c r="F33" i="14"/>
  <c r="F37" i="14" s="1"/>
  <c r="H29" i="14"/>
  <c r="K21" i="14"/>
  <c r="O30" i="14"/>
  <c r="M30" i="14" s="1"/>
  <c r="I17" i="14"/>
  <c r="K17" i="14" s="1"/>
  <c r="K20" i="14"/>
  <c r="G17" i="26"/>
  <c r="K15" i="14"/>
  <c r="F26" i="8"/>
  <c r="E32" i="8"/>
  <c r="F34" i="8" s="1"/>
  <c r="F35" i="8" s="1"/>
  <c r="H23" i="14"/>
  <c r="H33" i="14" s="1"/>
  <c r="H35" i="14"/>
  <c r="E29" i="14"/>
  <c r="E39" i="20"/>
  <c r="E46" i="20" s="1"/>
  <c r="I29" i="14"/>
  <c r="K29" i="14" s="1"/>
  <c r="J17" i="26"/>
  <c r="F32" i="27"/>
  <c r="F34" i="27" s="1"/>
  <c r="D33" i="14"/>
  <c r="D37" i="14" s="1"/>
  <c r="L33" i="14"/>
  <c r="J23" i="14"/>
  <c r="J33" i="14" s="1"/>
  <c r="J37" i="14" s="1"/>
  <c r="F25" i="7"/>
  <c r="F26" i="7" s="1"/>
  <c r="H20" i="5"/>
  <c r="H24" i="5" s="1"/>
  <c r="E20" i="5"/>
  <c r="E24" i="5" s="1"/>
  <c r="D20" i="5"/>
  <c r="D24" i="5" s="1"/>
  <c r="E49" i="20"/>
  <c r="E51" i="20" s="1"/>
  <c r="D46" i="20"/>
  <c r="K20" i="5"/>
  <c r="K24" i="5" s="1"/>
  <c r="I17" i="26"/>
  <c r="I20" i="26" s="1"/>
  <c r="E32" i="7"/>
  <c r="F34" i="7" s="1"/>
  <c r="F35" i="7" s="1"/>
  <c r="H32" i="27"/>
  <c r="H34" i="27" s="1"/>
  <c r="G46" i="6"/>
  <c r="J20" i="5"/>
  <c r="J24" i="5" s="1"/>
  <c r="H17" i="26"/>
  <c r="G32" i="27"/>
  <c r="G34" i="27" s="1"/>
  <c r="C17" i="14"/>
  <c r="E17" i="14" s="1"/>
  <c r="E51" i="6"/>
  <c r="I23" i="14"/>
  <c r="G20" i="5"/>
  <c r="G24" i="5" s="1"/>
  <c r="G26" i="5" s="1"/>
  <c r="G26" i="6"/>
  <c r="E23" i="14"/>
  <c r="H37" i="14" l="1"/>
  <c r="K23" i="14"/>
  <c r="K33" i="14"/>
  <c r="K37" i="14" s="1"/>
  <c r="E33" i="14"/>
  <c r="E37" i="14" s="1"/>
  <c r="C33" i="14"/>
  <c r="C37" i="14" s="1"/>
  <c r="I33" i="14"/>
  <c r="I37" i="14" s="1"/>
</calcChain>
</file>

<file path=xl/sharedStrings.xml><?xml version="1.0" encoding="utf-8"?>
<sst xmlns="http://schemas.openxmlformats.org/spreadsheetml/2006/main" count="1054" uniqueCount="595">
  <si>
    <t>CATEGORY</t>
  </si>
  <si>
    <t xml:space="preserve">  Refund of Preparation Advance</t>
  </si>
  <si>
    <t>Project Preparatory Advance</t>
  </si>
  <si>
    <t>Components/Sub Components</t>
  </si>
  <si>
    <t>Description</t>
  </si>
  <si>
    <t>IA</t>
  </si>
  <si>
    <t>IDA Funding USD $m</t>
  </si>
  <si>
    <t>USAID Funding USD $m</t>
  </si>
  <si>
    <t>Total</t>
  </si>
  <si>
    <t xml:space="preserve">PART A </t>
  </si>
  <si>
    <t>Strengthening Invest Promotion Infrastructure, Facilitation Secure Access to Land &amp; Project Mgt</t>
  </si>
  <si>
    <t>PART A 1</t>
  </si>
  <si>
    <t>Strengthing capacity Identify and retain Investors</t>
  </si>
  <si>
    <t>Cat 1</t>
  </si>
  <si>
    <t>GIPC</t>
  </si>
  <si>
    <t>A 1(a)</t>
  </si>
  <si>
    <t>Strengthening Capacity to Identify, attract, retain &amp; Expand investment in commercial Agric</t>
  </si>
  <si>
    <t>i) Develop Framework for channeling investors' interest to MDA, Multi year strategic plan for investment promotion</t>
  </si>
  <si>
    <t>ii) retaining and improving an inventory of investor interest at GIPC</t>
  </si>
  <si>
    <t>A 1(B)</t>
  </si>
  <si>
    <t>Capacity building for Commercial Agric policy reforms to improve investment climate, create enabling enviroment for PPP dialoge</t>
  </si>
  <si>
    <t>A 1(c)</t>
  </si>
  <si>
    <t>Carry out sector analysis and investment planning - Technical advisory services and acquisition of goods</t>
  </si>
  <si>
    <t>PART A 2</t>
  </si>
  <si>
    <t xml:space="preserve">Improve land access </t>
  </si>
  <si>
    <t xml:space="preserve">LC </t>
  </si>
  <si>
    <t>A2(a)</t>
  </si>
  <si>
    <t>Establishing a land facilitation mechanism for matching communities to investors</t>
  </si>
  <si>
    <t>A2(b)</t>
  </si>
  <si>
    <t>carrying out policy, Social and Economic analysis &amp; knowledge sharing from domestic &amp; international investors</t>
  </si>
  <si>
    <t>A2(c')</t>
  </si>
  <si>
    <t>Developing an inventory of existing land rights and uses &amp; enhancing a participatory planning of land use</t>
  </si>
  <si>
    <t>A2(d)</t>
  </si>
  <si>
    <t>Identifying and analyzing ambibuities and/or disputes over land uses and rights - Dispute resolution mechanisms</t>
  </si>
  <si>
    <t>A2(e')</t>
  </si>
  <si>
    <t>Build comunities' capacity to engage in consultations and negotiations</t>
  </si>
  <si>
    <t>A2(f)</t>
  </si>
  <si>
    <t>Develop a model lease agreement for the use of Land based on international best practices in commercial agric</t>
  </si>
  <si>
    <t>PART A 3</t>
  </si>
  <si>
    <t>Strengthing Out-grower arrangements</t>
  </si>
  <si>
    <t>A3(a)</t>
  </si>
  <si>
    <t>Develop a national Framework for out-growers &amp; contract farmers</t>
  </si>
  <si>
    <t>A3(b)</t>
  </si>
  <si>
    <t>Strengthen the capacity of investors interested to set up inclusive business arrangements</t>
  </si>
  <si>
    <t>A3(C)</t>
  </si>
  <si>
    <t>Establish new out-growers' schemes and improve existing schemes - through TA &amp; acquisition of Goods</t>
  </si>
  <si>
    <t>A3(d)</t>
  </si>
  <si>
    <t xml:space="preserve">carrying out a programme of eligible start-up agri-business investments activities in Accra plains- Matching grant </t>
  </si>
  <si>
    <t>Cat 5</t>
  </si>
  <si>
    <t>PART B</t>
  </si>
  <si>
    <t>Securing PPP Transaction and Small-holder linkages in the Accra Plains</t>
  </si>
  <si>
    <t>PART B 1</t>
  </si>
  <si>
    <t>Strengthing capacity of MoFA and the PDTs to close one or twe PPP Transaction in irrigaton investment</t>
  </si>
  <si>
    <t>B1 (a)</t>
  </si>
  <si>
    <t xml:space="preserve">Carrying out Pre feasibility study for options of PPP </t>
  </si>
  <si>
    <t>Cat 2</t>
  </si>
  <si>
    <t>B1 (b)</t>
  </si>
  <si>
    <t>Provision of Transactional advisory and due diligence work</t>
  </si>
  <si>
    <t>B1 ('c)</t>
  </si>
  <si>
    <t>environmental &amp; Social safeguards due diligence work</t>
  </si>
  <si>
    <t>B1 (d)</t>
  </si>
  <si>
    <t>Training, operational support &amp; Outreach on PPP - TA, Training and goods</t>
  </si>
  <si>
    <t>PART B 2</t>
  </si>
  <si>
    <t>Full Feasibility study for the Accra Plain PPP Transaction &amp; Provision of a transaction advice for the said PPP</t>
  </si>
  <si>
    <t>PART B 3</t>
  </si>
  <si>
    <t>Carry out assessment of alternative mechanisms for small holder participation in the Accra Plain PPP Transactons</t>
  </si>
  <si>
    <t>PART B 4</t>
  </si>
  <si>
    <t>Viability Gap Funding - to conclude one or two PPP transactions for and irrigation-based PPP in Accra Plains</t>
  </si>
  <si>
    <t>Cat 3</t>
  </si>
  <si>
    <t>PART C</t>
  </si>
  <si>
    <t>Securing PPP Transaction and Small-holder linkages in the SADA Zone</t>
  </si>
  <si>
    <t>PART C 1</t>
  </si>
  <si>
    <t>Financing of establishment costs &amp; facilitating the development of out-grower schemes</t>
  </si>
  <si>
    <t>C1 (a)</t>
  </si>
  <si>
    <t>Capacity building activities for small-holders/nucleus commercial investors</t>
  </si>
  <si>
    <t>Cat 4</t>
  </si>
  <si>
    <t>I.establish nucleus out-grower schemes</t>
  </si>
  <si>
    <t>ii. Transfer of agric technology through training</t>
  </si>
  <si>
    <t>C1 (b)</t>
  </si>
  <si>
    <t>Eligible start up agri-business investment activity - through matching grants</t>
  </si>
  <si>
    <t>PART C 2</t>
  </si>
  <si>
    <t>Investment in Land Development</t>
  </si>
  <si>
    <t>C2 (a)</t>
  </si>
  <si>
    <t>Activities to facilitate investments in Land Dev through Matching grants</t>
  </si>
  <si>
    <t>C2 (b)</t>
  </si>
  <si>
    <t>Feasibility studies and assessments including</t>
  </si>
  <si>
    <t>Cat 1 - Works</t>
  </si>
  <si>
    <t>i. identifying potential locations in inland valleys and conducting Feasibilty</t>
  </si>
  <si>
    <t>ii.Prepare public information pack</t>
  </si>
  <si>
    <t xml:space="preserve">iii. Carrying out land clearing, leveling, water management </t>
  </si>
  <si>
    <t>iv. Facilitating the connection of nucleus investors to the existing power grid</t>
  </si>
  <si>
    <t>PART C 3</t>
  </si>
  <si>
    <t>Rehabilitation and new construction of agricultrual storage infrastructure</t>
  </si>
  <si>
    <t>C3 (a)</t>
  </si>
  <si>
    <t>C3 (b)</t>
  </si>
  <si>
    <t>Rehabilitation of state owned agric storage facilities, warehouses, rice mills</t>
  </si>
  <si>
    <t>PART C 4</t>
  </si>
  <si>
    <t>Business development services among agriculture service providers</t>
  </si>
  <si>
    <t>Cat 6</t>
  </si>
  <si>
    <t>PART D</t>
  </si>
  <si>
    <t xml:space="preserve">Project management, monitoring and evaluation </t>
  </si>
  <si>
    <t>cat 7</t>
  </si>
  <si>
    <t>Short Description for Sage</t>
  </si>
  <si>
    <t>Strengthing capacity Identify, retain Investors</t>
  </si>
  <si>
    <t>Strengthing capacity - Investment in Comm. Agric</t>
  </si>
  <si>
    <t>Capacity building - policy reforms, PPP dialogue</t>
  </si>
  <si>
    <t>Sector analysis - investment planning</t>
  </si>
  <si>
    <t xml:space="preserve">land facilitation mechanism </t>
  </si>
  <si>
    <t>Policy and Socio-economic Analysis</t>
  </si>
  <si>
    <t>Inventory of existing land rights &amp; uses</t>
  </si>
  <si>
    <t>Dispute resolution mechanisms</t>
  </si>
  <si>
    <t>Community capacity building for land negotiations</t>
  </si>
  <si>
    <t>Develop model lease agreement for use of Land</t>
  </si>
  <si>
    <t>National Framework for out-grower scheme</t>
  </si>
  <si>
    <t>Strenghten capacity of investors - set up bus. Arrangements</t>
  </si>
  <si>
    <t>Establish new out grower schemes</t>
  </si>
  <si>
    <t>Matching grant for start-up agri-business</t>
  </si>
  <si>
    <t>Pre feasibility study for PPP options</t>
  </si>
  <si>
    <t>Transaction advisory services</t>
  </si>
  <si>
    <t xml:space="preserve">Environmental &amp; Social safeguards </t>
  </si>
  <si>
    <t>Training, Operations &amp; Outreach on PPPs</t>
  </si>
  <si>
    <t>Full Feasibility for Accra Plain PPP</t>
  </si>
  <si>
    <t>Small holder participation in Accra Plain PPP</t>
  </si>
  <si>
    <t>Viability Gap Funding</t>
  </si>
  <si>
    <t>PPP Transaction &amp; Small- holder links -SADA Zone</t>
  </si>
  <si>
    <t>Financing establishment costs - Outgrower schems</t>
  </si>
  <si>
    <t>Capacity building - small-holders/nucleus investors</t>
  </si>
  <si>
    <t>Matching grant for start-up agri-business - SADA Zone</t>
  </si>
  <si>
    <t>Facilitate Land Development through Matching Grants</t>
  </si>
  <si>
    <t>Feasibility studies on Land Development</t>
  </si>
  <si>
    <t>Developing an implementation plan - TA</t>
  </si>
  <si>
    <t>Rehab/Construction of Storage facilities</t>
  </si>
  <si>
    <t>BDS - Agriculture service providers</t>
  </si>
  <si>
    <t>Proj. Management, M&amp;E</t>
  </si>
  <si>
    <t>Current Quarter</t>
  </si>
  <si>
    <t xml:space="preserve"> Works for Part C.2(b) of the Project, and goods, non-consulting services, consultants’ services and Operating Costs under Part A (except  Part A.3(d)) and Parts C.1(a) and C.2(b)  of the Project </t>
  </si>
  <si>
    <t>Goods, non-consulting services, consultants’ services, Training and Operating Costs under Parts B.1 through B.3 of the Project</t>
  </si>
  <si>
    <t>Viability Gap Funding for goods, works and services under Part B.4 of the Project</t>
  </si>
  <si>
    <t>Works, goods, non-consulting services and consultants’ services under Part C.3 of the Project</t>
  </si>
  <si>
    <t>Matching Grants for Sub-projects under Parts A.3(d), C.1(b) and C.2(a) of the Project</t>
  </si>
  <si>
    <t>Agri-business Service Grants for Agri-business Services under Part C.4 of the Project</t>
  </si>
  <si>
    <t>Referece to Detail</t>
  </si>
  <si>
    <t>Current</t>
  </si>
  <si>
    <t>Year to</t>
  </si>
  <si>
    <t>Cumulative</t>
  </si>
  <si>
    <t>Quarter</t>
  </si>
  <si>
    <t>Date</t>
  </si>
  <si>
    <t>to Date</t>
  </si>
  <si>
    <t>Opening cash Balances</t>
  </si>
  <si>
    <t xml:space="preserve"> Cash-in hand</t>
  </si>
  <si>
    <t>A</t>
  </si>
  <si>
    <t>Part 2.2</t>
  </si>
  <si>
    <t>B</t>
  </si>
  <si>
    <t>C=(A+B)</t>
  </si>
  <si>
    <t>Less: Uses of funds, by Project Category</t>
  </si>
  <si>
    <t>Part 2.1</t>
  </si>
  <si>
    <t>D</t>
  </si>
  <si>
    <t>Net Cash Available</t>
  </si>
  <si>
    <t>E=C-D</t>
  </si>
  <si>
    <t>Total Closing Bank Balances</t>
  </si>
  <si>
    <t>g</t>
  </si>
  <si>
    <t>Difference - to be explained</t>
  </si>
  <si>
    <t>h=f-g</t>
  </si>
  <si>
    <t>IDA 5077</t>
  </si>
  <si>
    <t xml:space="preserve">GHANA COMMERCIAL AGRICULTURE PROJECT </t>
  </si>
  <si>
    <t>PROJECT IMPLEMENTING ENTITY:</t>
  </si>
  <si>
    <t xml:space="preserve">         TOTAL FUNDS RECEIVED DURING THE PERIOD</t>
  </si>
  <si>
    <t xml:space="preserve">         TOTAL OPENING BALANCES</t>
  </si>
  <si>
    <t>TOTAL FUNDS AVAILABLE</t>
  </si>
  <si>
    <t>CAT 1</t>
  </si>
  <si>
    <t>CAT 2</t>
  </si>
  <si>
    <t>PROJECT NAME:</t>
  </si>
  <si>
    <t>IBRD CREDIT/GRANT NO.</t>
  </si>
  <si>
    <t>REPORT:</t>
  </si>
  <si>
    <t>PERIOD OF REPORT:</t>
  </si>
  <si>
    <t>REPORTING CURRENCY:</t>
  </si>
  <si>
    <t>MINISTRY OF FOOD AND AGRICULTURE</t>
  </si>
  <si>
    <t>STATEMENT OF SOURCES AND USES OF FUNDS</t>
  </si>
  <si>
    <t xml:space="preserve"> US DOLLARS</t>
  </si>
  <si>
    <t>CAT 3</t>
  </si>
  <si>
    <t>CAT 4</t>
  </si>
  <si>
    <t>CAT 5</t>
  </si>
  <si>
    <t>CAT 6</t>
  </si>
  <si>
    <t>CAT 7</t>
  </si>
  <si>
    <r>
      <t xml:space="preserve"> Goods, consultants’ services, Training and Operating Costs under </t>
    </r>
    <r>
      <rPr>
        <b/>
        <sz val="11"/>
        <color theme="1"/>
        <rFont val="Calibri"/>
        <family val="2"/>
      </rPr>
      <t>Part D</t>
    </r>
    <r>
      <rPr>
        <sz val="10"/>
        <rFont val="Arial"/>
        <family val="2"/>
      </rPr>
      <t xml:space="preserve"> of the Project</t>
    </r>
  </si>
  <si>
    <t>Total  Project Expenditure for the Period</t>
  </si>
  <si>
    <t>IDA Designated Account A</t>
  </si>
  <si>
    <t>Year</t>
  </si>
  <si>
    <t>Uses of Funds By Expenditure Category</t>
  </si>
  <si>
    <t>Budget</t>
  </si>
  <si>
    <t xml:space="preserve">Actual </t>
  </si>
  <si>
    <t>Variance</t>
  </si>
  <si>
    <t>Per PAD</t>
  </si>
  <si>
    <t>US $</t>
  </si>
  <si>
    <t>US $'m</t>
  </si>
  <si>
    <t>Category</t>
  </si>
  <si>
    <t>TOTAL PROJECT COSTS</t>
  </si>
  <si>
    <t>CURRENT QUARTER</t>
  </si>
  <si>
    <t>YEAR TO DATE</t>
  </si>
  <si>
    <t>CUMMULATIVE TO DATE</t>
  </si>
  <si>
    <t>US$</t>
  </si>
  <si>
    <t>Opening balance at beginning of quarter</t>
  </si>
  <si>
    <t>Add: Disbursement received during quarter</t>
  </si>
  <si>
    <t>Add: Interest received</t>
  </si>
  <si>
    <t>Add: Refunds</t>
  </si>
  <si>
    <t>Sub-total</t>
  </si>
  <si>
    <t>Less: Payments for eligible expenditure</t>
  </si>
  <si>
    <t>Less: Payments for bank charges</t>
  </si>
  <si>
    <t>Closing balance at end of quarter</t>
  </si>
  <si>
    <t>GHS</t>
  </si>
  <si>
    <t>Exch rate</t>
  </si>
  <si>
    <t>Add:  funds Transferred from DA during the quarter</t>
  </si>
  <si>
    <t>xxxxx USD at quarter-end exch rate</t>
  </si>
  <si>
    <t>Therefore exchange difference is</t>
  </si>
  <si>
    <t>Notes</t>
  </si>
  <si>
    <t>* Exchange rate at beginning of quarter =</t>
  </si>
  <si>
    <t>**Av  Exchange rate at end of quarter =</t>
  </si>
  <si>
    <t>ACCOUNT NO.</t>
  </si>
  <si>
    <t>CURRENCY OF DA</t>
  </si>
  <si>
    <t>US DOLLARS</t>
  </si>
  <si>
    <t>PART I</t>
  </si>
  <si>
    <t>In US$</t>
  </si>
  <si>
    <t>1.  Cumulative advances to the end of current reporting period</t>
  </si>
  <si>
    <t>2.  Cumulative expenditures to the end of last reporting period</t>
  </si>
  <si>
    <t>3.  Outstanding advance to be accounted for (Line 1 minus Line 2)</t>
  </si>
  <si>
    <t>PART II</t>
  </si>
  <si>
    <t>4.  Opening DA balance at beginning of reporting period, as of</t>
  </si>
  <si>
    <t>5.  Add/subtract: cumulative adjustments, if any</t>
  </si>
  <si>
    <t>6.  Add: Advances from World Bank during current reporting period</t>
  </si>
  <si>
    <t>7.  Add Line 5 and Line 6</t>
  </si>
  <si>
    <t>8.  Outstanding advances to be accounted for (Add Line 4 and Line 7)</t>
  </si>
  <si>
    <t>9.  Closing DA balance at end of current reporting period, as of</t>
  </si>
  <si>
    <t>10.  Add/subtract: cumulative adjustments, if any</t>
  </si>
  <si>
    <t>11.  Add/subtract: Expenditures for the current reporting period</t>
  </si>
  <si>
    <t>12.  Add Line 10 and Line 11</t>
  </si>
  <si>
    <t>13.  Add Line 9 and Line 12</t>
  </si>
  <si>
    <t>14.  Difference , if any (Line 8 minus Line 13)</t>
  </si>
  <si>
    <t>PART III</t>
  </si>
  <si>
    <t>15A.  Total forecast amount to be paid by World Bank</t>
  </si>
  <si>
    <t>15B.  WA # xxx sent but not yet received</t>
  </si>
  <si>
    <t>15C.  Total adjusted forecast amount to be paid by World Bank (Line 15A minus Line 15B)</t>
  </si>
  <si>
    <t>16.  Less: Closing SA balance after adjusments</t>
  </si>
  <si>
    <t>17.  Direct payments/SC payments</t>
  </si>
  <si>
    <t>18.  Add Line 16 and Line 17</t>
  </si>
  <si>
    <t>SUMMARY OF BANK RECONCILIATIONS</t>
  </si>
  <si>
    <t>DA - B</t>
  </si>
  <si>
    <t>DA - C</t>
  </si>
  <si>
    <t>THIS SCHEDULE:</t>
  </si>
  <si>
    <t xml:space="preserve">Activity &amp; Variance Report-By Expenditure Category </t>
  </si>
  <si>
    <t>AGRICULTURE DEVELOPMENT BANK</t>
  </si>
  <si>
    <t>IDA Designated Account B</t>
  </si>
  <si>
    <t>IDA Designated Account C</t>
  </si>
  <si>
    <t>PROJECT INTEREST ACCOUNT</t>
  </si>
  <si>
    <t>Fund Alloc.</t>
  </si>
  <si>
    <t>Uses of Funds By Project Component</t>
  </si>
  <si>
    <t>US $ M</t>
  </si>
  <si>
    <t xml:space="preserve">A. Strengthening investment promotion infrastructure, facilitating secure access to land and project management </t>
  </si>
  <si>
    <t xml:space="preserve">B. Securing PPPs and small-holder linkages in the Accra Plains </t>
  </si>
  <si>
    <t>Sub Total - Component 2</t>
  </si>
  <si>
    <t xml:space="preserve">C. Securing PPPs and small-holder linkages in the SADA region </t>
  </si>
  <si>
    <t>Sub Total - Component 3</t>
  </si>
  <si>
    <t>D. Project Management Costs (PIU)</t>
  </si>
  <si>
    <t>COMP 1</t>
  </si>
  <si>
    <t>COMP 2</t>
  </si>
  <si>
    <t>COMP 3</t>
  </si>
  <si>
    <t>COMP 4</t>
  </si>
  <si>
    <t>GoG</t>
  </si>
  <si>
    <t>Add: FUNDS received during quarter</t>
  </si>
  <si>
    <t>Sub Total - Component A</t>
  </si>
  <si>
    <t>% Budget Utilization</t>
  </si>
  <si>
    <t>Sub Component  A1 - Strengthing Capacity Identify &amp; Retain Investors</t>
  </si>
  <si>
    <t>Sub Component  A2 - Improve Land Access</t>
  </si>
  <si>
    <t>Sub Component  A3 - Strengthen Outgrower Access</t>
  </si>
  <si>
    <t>Sub Component B1- Capacity buliding for PPP Transaction</t>
  </si>
  <si>
    <t xml:space="preserve">Sub Component B2- Feasibility Study on Accra Plain PPP </t>
  </si>
  <si>
    <t>Sub Component B3 - Small holder participation in Accra Plain PPP</t>
  </si>
  <si>
    <t>Sub Component B4 - Viability Gap Scheme</t>
  </si>
  <si>
    <t>Contingencies (Price : US$ 1.7 m &amp; Physical US$ 4.5 m)</t>
  </si>
  <si>
    <t xml:space="preserve">Per PAD </t>
  </si>
  <si>
    <t>GHS SUB DA- Project Account</t>
  </si>
  <si>
    <t>NB. NEGATIVE FIGURE MEANS NO CASH REQUIRED FROM WORLD BANK</t>
  </si>
  <si>
    <t>19.  Cash requirement/(Or not) from World bank for next two reporting periods
      (Line 15C minus Line 18)</t>
  </si>
  <si>
    <t>a</t>
  </si>
  <si>
    <t>b</t>
  </si>
  <si>
    <t>a-b</t>
  </si>
  <si>
    <t>MOFA/GCAP</t>
  </si>
  <si>
    <t>INTERIM FINANCIAL REPORT (IFR)</t>
  </si>
  <si>
    <t>GHANA</t>
  </si>
  <si>
    <t>TABLE OF CONTENTS</t>
  </si>
  <si>
    <t>PAGE</t>
  </si>
  <si>
    <t>Part 1</t>
  </si>
  <si>
    <t>Part 2.3</t>
  </si>
  <si>
    <t>Part 2.4</t>
  </si>
  <si>
    <t>Attachments</t>
  </si>
  <si>
    <t xml:space="preserve">- Copies of Bank Statements </t>
  </si>
  <si>
    <t>IDA CREDIT NUMBER 5077-GH</t>
  </si>
  <si>
    <t>USES OF FUNDS BY ELIGIBLE PROJECT COMPONENTS</t>
  </si>
  <si>
    <t>Sub Component C3 - Facilitate Land Development through Matching Grants</t>
  </si>
  <si>
    <t>Sub Component C1 -Financing establishment costs - Outgrower schems</t>
  </si>
  <si>
    <t>Sub Component C2 -Investment in Land Development</t>
  </si>
  <si>
    <t>Sub Component C4 - Rehab/Construction of Storage facilities</t>
  </si>
  <si>
    <t>Closing bank balances</t>
  </si>
  <si>
    <t>TOTAL - IDA</t>
  </si>
  <si>
    <t xml:space="preserve">TOTAL PROJECT COSTS - IDA </t>
  </si>
  <si>
    <t xml:space="preserve">GoG A/c </t>
  </si>
  <si>
    <t>TOTAL - IDA &amp; GoG</t>
  </si>
  <si>
    <t xml:space="preserve">IDA Designated Account - PPF </t>
  </si>
  <si>
    <t>IDA Q7760/5077</t>
  </si>
  <si>
    <t>BANK A/C BALANCES &amp; BANK STATEMENTS AND RECONCILIATIONS</t>
  </si>
  <si>
    <t>QUARTER ENDED</t>
  </si>
  <si>
    <t>AGRICULTURAL DEVELOPMENT BANK</t>
  </si>
  <si>
    <t>Add: Cash Refund</t>
  </si>
  <si>
    <t>Interest earned</t>
  </si>
  <si>
    <t>PAGE 6</t>
  </si>
  <si>
    <t>Payments Made during Reporting Period (Current Quarter)</t>
  </si>
  <si>
    <t xml:space="preserve">Against Contracts Subject to the World Bank’s Prior Review </t>
  </si>
  <si>
    <t>Contract
Number</t>
  </si>
  <si>
    <t>Supplier</t>
  </si>
  <si>
    <t>Contract
Date</t>
  </si>
  <si>
    <t>Currency of Contract</t>
  </si>
  <si>
    <t>Contract 
Amount</t>
  </si>
  <si>
    <t>Date of WB’s Non Objection to  Contract</t>
  </si>
  <si>
    <t>WB’s Share of Amt Paid to Supplier during Period</t>
  </si>
  <si>
    <t>GHANA COMMERCIAL AGRICULTURE PROJECT (PPF )</t>
  </si>
  <si>
    <t>MONTHLY PAYMENT OF EXPENDITURE - USD</t>
  </si>
  <si>
    <t>Amount Paid to Supplier during Period - USD</t>
  </si>
  <si>
    <t>USD</t>
  </si>
  <si>
    <t xml:space="preserve">BENJAMAIN JOHNSON </t>
  </si>
  <si>
    <t>ALABI BORTEY</t>
  </si>
  <si>
    <t>1502088/GCAP/IC/2012/02</t>
  </si>
  <si>
    <t>GCAP/IC/2013/01</t>
  </si>
  <si>
    <t>QUARTER ENDING - DECEMBER 2013</t>
  </si>
  <si>
    <t>INTERIM FINANCIAL REPORT (IFR) 4TH QTR 2013</t>
  </si>
  <si>
    <t>Add: Funds Received during the quarter/Period</t>
  </si>
  <si>
    <t>DA - ACCOUNT</t>
  </si>
  <si>
    <t>CUMMULATIVE EXP - DA - A</t>
  </si>
  <si>
    <t>LAST PERIOD</t>
  </si>
  <si>
    <t>THIS PERIOD</t>
  </si>
  <si>
    <t>CUMMULATIVE EXP - DA - B</t>
  </si>
  <si>
    <t>CUMMULATIVE EXP - DA - C</t>
  </si>
  <si>
    <t>EBENEZER ACHEAMPONG</t>
  </si>
  <si>
    <t>BLOOMFIELD CROSBY ATTIPOE</t>
  </si>
  <si>
    <t>ROBERT ABAANE</t>
  </si>
  <si>
    <r>
      <t xml:space="preserve"> Goods, consultants’ services, Training and Operating Costs under </t>
    </r>
    <r>
      <rPr>
        <b/>
        <sz val="11"/>
        <color theme="1"/>
        <rFont val="Calibri"/>
        <family val="2"/>
      </rPr>
      <t>Part D</t>
    </r>
    <r>
      <rPr>
        <sz val="10"/>
        <rFont val="Arial"/>
        <family val="2"/>
      </rPr>
      <t xml:space="preserve"> of the Project
(GoG &amp; Interest A/c Expenditure)</t>
    </r>
  </si>
  <si>
    <t>D. Project Management Costs (PIU) - GoG/Interest Account Payments</t>
  </si>
  <si>
    <t>GCAP/IC/2013/06</t>
  </si>
  <si>
    <t>GCAP/IC/2013/05</t>
  </si>
  <si>
    <t>GCAP/IC/2012/01</t>
  </si>
  <si>
    <t xml:space="preserve">ACTIVITY REPORT BY USAID COMPONENT </t>
  </si>
  <si>
    <t>Add: Refunds - PV 206 &amp; 207 (Feb 2014)</t>
  </si>
  <si>
    <t>Add: Refunds - JAN 2014</t>
  </si>
  <si>
    <t>QUARTERLY VARIANCE ANALYSIS</t>
  </si>
  <si>
    <t>Not Budgeted for disbursement in this period</t>
  </si>
  <si>
    <t>DESIGNATED ACCOUNT ACTIVITY STATEMENT</t>
  </si>
  <si>
    <t>EXPENDITURE FORECAST FOR NEXT 6 MONTHS BY CATEGORIES</t>
  </si>
  <si>
    <t>Interest  Account</t>
  </si>
  <si>
    <t>Delays in the contracting the firm to undertake the Full Feasibilty Study for the Accra Plains PPP Irrigation Project due impending proposed restructuring of the component</t>
  </si>
  <si>
    <t>Consultancy for the pre feasibility of Storage facilities and Community engagement have just been signed.</t>
  </si>
  <si>
    <t>Contracts for 31 grantees were mostly signed in May and initial disbursement was done in June. 2 months delay. Disbursements are now on track to meet the budgeted targets by the close of the Financial year 2014</t>
  </si>
  <si>
    <t xml:space="preserve">5.  Add/subtract: cumulative adjustments, if any - INTEREST EARNED JULY 2014 </t>
  </si>
  <si>
    <t>Adverse variance of ($607,937.46) is due to delays in signing contracts for Land Banks, Model Lease Agreement and the strategic plannig of GIPC hived of to Monitor Deloitte, funded by USAID)</t>
  </si>
  <si>
    <t>QUARTERLY FINANCIAL REPORT</t>
  </si>
  <si>
    <t xml:space="preserve">Agreement No.: </t>
  </si>
  <si>
    <t>Name of Project: GHANA COMMERCIAL AGRICULTURE PROJECT</t>
  </si>
  <si>
    <t xml:space="preserve">Contractor: </t>
  </si>
  <si>
    <t>PROJ CATEGORY</t>
  </si>
  <si>
    <t>APPROVED BUDGET LINE ITEM</t>
  </si>
  <si>
    <t>Cumulative Project Expenditures through JUNE 30, 2014</t>
  </si>
  <si>
    <t>Estimated Cumulative Project Expenditures thru DEC 31, 2014</t>
  </si>
  <si>
    <t>JULY-14</t>
  </si>
  <si>
    <t>AUG-14</t>
  </si>
  <si>
    <t xml:space="preserve">SEPT-14 </t>
  </si>
  <si>
    <t>Total for this period</t>
  </si>
  <si>
    <t>CUMMULATIVE EXPENDITURE TO DATE</t>
  </si>
  <si>
    <t>USAID CONTRIBUTION (50%)</t>
  </si>
  <si>
    <r>
      <rPr>
        <b/>
        <sz val="11"/>
        <color theme="1"/>
        <rFont val="Calibri"/>
        <family val="2"/>
        <scheme val="minor"/>
      </rPr>
      <t>Works</t>
    </r>
    <r>
      <rPr>
        <sz val="10"/>
        <rFont val="Arial"/>
        <family val="2"/>
      </rPr>
      <t xml:space="preserve"> for Part </t>
    </r>
    <r>
      <rPr>
        <b/>
        <sz val="11"/>
        <color theme="1"/>
        <rFont val="Calibri"/>
        <family val="2"/>
        <scheme val="minor"/>
      </rPr>
      <t>C.2(b</t>
    </r>
    <r>
      <rPr>
        <sz val="10"/>
        <rFont val="Arial"/>
        <family val="2"/>
      </rPr>
      <t xml:space="preserve">), </t>
    </r>
    <r>
      <rPr>
        <b/>
        <sz val="11"/>
        <color theme="1"/>
        <rFont val="Calibri"/>
        <family val="2"/>
        <scheme val="minor"/>
      </rPr>
      <t>Gds, NCS, CS, OP</t>
    </r>
    <r>
      <rPr>
        <sz val="10"/>
        <rFont val="Arial"/>
        <family val="2"/>
      </rPr>
      <t xml:space="preserve"> u</t>
    </r>
    <r>
      <rPr>
        <sz val="12"/>
        <color theme="1"/>
        <rFont val="Calibri"/>
        <family val="2"/>
      </rPr>
      <t>nder</t>
    </r>
    <r>
      <rPr>
        <b/>
        <sz val="12"/>
        <color theme="1"/>
        <rFont val="Calibri"/>
        <family val="2"/>
      </rPr>
      <t xml:space="preserve"> Part A</t>
    </r>
    <r>
      <rPr>
        <sz val="12"/>
        <color theme="1"/>
        <rFont val="Calibri"/>
        <family val="2"/>
      </rPr>
      <t xml:space="preserve"> (except </t>
    </r>
    <r>
      <rPr>
        <b/>
        <sz val="12"/>
        <color theme="1"/>
        <rFont val="Calibri"/>
        <family val="2"/>
      </rPr>
      <t>Part A.3(d)) and Parts C.1(a) and C.2(b)</t>
    </r>
  </si>
  <si>
    <r>
      <t>Works, goods, non-consulting services and consultants’ services under</t>
    </r>
    <r>
      <rPr>
        <b/>
        <sz val="11"/>
        <color theme="1"/>
        <rFont val="Calibri"/>
        <family val="2"/>
      </rPr>
      <t xml:space="preserve"> Part C.3</t>
    </r>
    <r>
      <rPr>
        <sz val="10"/>
        <rFont val="Arial"/>
        <family val="2"/>
      </rPr>
      <t xml:space="preserve"> of the Project</t>
    </r>
  </si>
  <si>
    <r>
      <t xml:space="preserve">Matching Grants for Sub-projects under </t>
    </r>
    <r>
      <rPr>
        <b/>
        <sz val="11"/>
        <color theme="1"/>
        <rFont val="Calibri"/>
        <family val="2"/>
      </rPr>
      <t>Parts A.3(d), C.1(b) and C.2(a)</t>
    </r>
    <r>
      <rPr>
        <sz val="10"/>
        <rFont val="Arial"/>
        <family val="2"/>
      </rPr>
      <t xml:space="preserve"> of the Project</t>
    </r>
  </si>
  <si>
    <r>
      <t xml:space="preserve">Agri-business Service Grants for Agri-business Services under </t>
    </r>
    <r>
      <rPr>
        <b/>
        <sz val="11"/>
        <color theme="1"/>
        <rFont val="Calibri"/>
        <family val="2"/>
      </rPr>
      <t>Part C.4</t>
    </r>
    <r>
      <rPr>
        <sz val="10"/>
        <rFont val="Arial"/>
        <family val="2"/>
      </rPr>
      <t xml:space="preserve"> of the Project</t>
    </r>
  </si>
  <si>
    <t>TOTALS</t>
  </si>
  <si>
    <t>FUNDS DISBURSED BY USAID TO DATE</t>
  </si>
  <si>
    <t>SURPLUS/(DEFICIT)</t>
  </si>
  <si>
    <t xml:space="preserve">Prepared by: BEN JOHNSON </t>
  </si>
  <si>
    <t>GHANA COMMERCIAL AGRICULTURE PROJECT</t>
  </si>
  <si>
    <t>DISBURSEMENT SCHEDULE AS AT 30TH SEPTEMBER, 2014</t>
  </si>
  <si>
    <t>No.</t>
  </si>
  <si>
    <t>Grant Reference No.</t>
  </si>
  <si>
    <t>Name of Beneficiary</t>
  </si>
  <si>
    <t>Category/Window</t>
  </si>
  <si>
    <t>Approved Grant Allocation -USD</t>
  </si>
  <si>
    <t>Amount Disbursed in Current Quarter-USD</t>
  </si>
  <si>
    <t>Cummulative Disbursements To Date-USD</t>
  </si>
  <si>
    <t>Outstanding Amounts Yet to be Disbursed - USD</t>
  </si>
  <si>
    <t>Remarks</t>
  </si>
  <si>
    <t>1</t>
  </si>
  <si>
    <t>GCAP/C1/AP/001</t>
  </si>
  <si>
    <t>MAWUKU FARMERS ASSOCIATION</t>
  </si>
  <si>
    <t>2</t>
  </si>
  <si>
    <t>GCAP/C1/AP/004</t>
  </si>
  <si>
    <t>EDEN TREE</t>
  </si>
  <si>
    <t>3</t>
  </si>
  <si>
    <t>GCAP/C1/AP/008</t>
  </si>
  <si>
    <t>ABIANS AGRO CHEMICAL &amp; RICE FARMS</t>
  </si>
  <si>
    <t>4</t>
  </si>
  <si>
    <t>GCAP/C1/AP/013</t>
  </si>
  <si>
    <t>VEGPRO LTD</t>
  </si>
  <si>
    <t>5</t>
  </si>
  <si>
    <t>GCAP/C1/AP/022</t>
  </si>
  <si>
    <t>BRAZIL AGROBUSINESS GROUP</t>
  </si>
  <si>
    <t>6</t>
  </si>
  <si>
    <t>GCAP/C1/AP/024</t>
  </si>
  <si>
    <t>SUGARLAND LTD</t>
  </si>
  <si>
    <t>7</t>
  </si>
  <si>
    <t>GCAP/C1/AP/025</t>
  </si>
  <si>
    <t>GLOBAL AGRRI-DEVELOPMENT (GH) LTD</t>
  </si>
  <si>
    <t>8</t>
  </si>
  <si>
    <t>GCAP/C1/AP/028</t>
  </si>
  <si>
    <t>VIVACITY FARMS LTD</t>
  </si>
  <si>
    <t>9</t>
  </si>
  <si>
    <t>GCAP/C1/NR/005</t>
  </si>
  <si>
    <t>KHARMA FARMS ENTERPRISE</t>
  </si>
  <si>
    <t>10</t>
  </si>
  <si>
    <t>GCAP/C1/NR/009</t>
  </si>
  <si>
    <t>FARANAYA AGRIBUSINESS CENTRE</t>
  </si>
  <si>
    <t>11</t>
  </si>
  <si>
    <t>GCAP/C1/NR/010</t>
  </si>
  <si>
    <t xml:space="preserve"> DANSMAN BUSINESS  CONSULT</t>
  </si>
  <si>
    <t>12</t>
  </si>
  <si>
    <t>GCAP/C1/NR/012</t>
  </si>
  <si>
    <t>SAKFOS FARMS LTD</t>
  </si>
  <si>
    <t>13</t>
  </si>
  <si>
    <t>GCAP/C1/NR/028</t>
  </si>
  <si>
    <t>KUKOBILLA NASIA FARMS LTD</t>
  </si>
  <si>
    <t>14</t>
  </si>
  <si>
    <t>GCAP/C1/NR/037</t>
  </si>
  <si>
    <t>KATAUMI FOOD PROCESSING LTD</t>
  </si>
  <si>
    <t>15</t>
  </si>
  <si>
    <t>GCAP/C1/NR/038</t>
  </si>
  <si>
    <t>SAVANA AGRIC &amp; TRADING CO. LTD</t>
  </si>
  <si>
    <t>16</t>
  </si>
  <si>
    <t>GCAP/C1/NR/039</t>
  </si>
  <si>
    <t>SAMSFORD ENTERPRISE LIMITED</t>
  </si>
  <si>
    <t>17</t>
  </si>
  <si>
    <t>GCAP/C1/NR/041</t>
  </si>
  <si>
    <t>SOLAR HARVEST</t>
  </si>
  <si>
    <t>18</t>
  </si>
  <si>
    <t>GCAP/C1/NR/046</t>
  </si>
  <si>
    <t>PREMUIM FOODS CO. LTD</t>
  </si>
  <si>
    <t>19</t>
  </si>
  <si>
    <t>GCAP/C1/SADA/007</t>
  </si>
  <si>
    <t>PEE FARMS LIMITED</t>
  </si>
  <si>
    <t>20</t>
  </si>
  <si>
    <t>GCAP/C1/UER/004</t>
  </si>
  <si>
    <t>WILPHIN ENTERPRISE</t>
  </si>
  <si>
    <t>21</t>
  </si>
  <si>
    <t>GCAP/C1/UER/005</t>
  </si>
  <si>
    <t xml:space="preserve"> ARIKU COMPANY LTD</t>
  </si>
  <si>
    <t>22</t>
  </si>
  <si>
    <t>GCAP/C1/UER/006</t>
  </si>
  <si>
    <t>ZEBANGO ROYAL FARMS</t>
  </si>
  <si>
    <t>23</t>
  </si>
  <si>
    <t>GCAP/C1/UER/008</t>
  </si>
  <si>
    <t>FARMER TRAINING CENTRE</t>
  </si>
  <si>
    <t>24</t>
  </si>
  <si>
    <t>GCAP/C1/UER/010</t>
  </si>
  <si>
    <t>SAMBAY ENTERPRISE</t>
  </si>
  <si>
    <t>25</t>
  </si>
  <si>
    <t>GCAP/C1/UER/011</t>
  </si>
  <si>
    <t>YELSUMDE GHANA LIMITED</t>
  </si>
  <si>
    <t>26</t>
  </si>
  <si>
    <t>GCAP/C1/UER/014</t>
  </si>
  <si>
    <t>AKANDEM FARMS</t>
  </si>
  <si>
    <t>27</t>
  </si>
  <si>
    <t>GCAP/C1/UWR/012</t>
  </si>
  <si>
    <t>HERITAGE BUSINESS SERVICES LTD</t>
  </si>
  <si>
    <t>28</t>
  </si>
  <si>
    <t>GCAP/C1/UWR/025</t>
  </si>
  <si>
    <t>AZIMPET  BUSINESS EMPIRE</t>
  </si>
  <si>
    <t>SUB-TOTAL</t>
  </si>
  <si>
    <t>TOTAL BANK TRANSFER CHARGES</t>
  </si>
  <si>
    <t>GRAND-TOTAL</t>
  </si>
  <si>
    <t>Reported Quarter: SEPTEMBER 2014</t>
  </si>
  <si>
    <t>Date: 13th September 2014</t>
  </si>
  <si>
    <t>STATEMENT OF SOURCES AND USES OF FUNDS BY CATEGORY</t>
  </si>
  <si>
    <t>VARIANCE REPORT BY CATEGORY</t>
  </si>
  <si>
    <t>USAID EXPENDITURE REPORT</t>
  </si>
  <si>
    <t>Part 3</t>
  </si>
  <si>
    <t>01-Jul-14</t>
  </si>
  <si>
    <t>30-Sep-14</t>
  </si>
  <si>
    <t>USAID</t>
  </si>
  <si>
    <t>M/S TEPRO CONSULTORE AGRICOLAS SL</t>
  </si>
  <si>
    <t>GCAP/OCBS/2013/02</t>
  </si>
  <si>
    <t>CAT 9A</t>
  </si>
  <si>
    <t>CAT 9B</t>
  </si>
  <si>
    <t>Works for E.3 of the Project</t>
  </si>
  <si>
    <t>CAT 10A</t>
  </si>
  <si>
    <t>CAT 10B</t>
  </si>
  <si>
    <t>Severance Payments for Part F.1 and F.2 of the Project</t>
  </si>
  <si>
    <t>CAT 11</t>
  </si>
  <si>
    <t>CAT 12</t>
  </si>
  <si>
    <t>IDA %age</t>
  </si>
  <si>
    <t>IDA</t>
  </si>
  <si>
    <t>Less: Uses of funds, by IDA &amp; USAID TF</t>
  </si>
  <si>
    <t>USAID %</t>
  </si>
  <si>
    <t>TOTAL CURRENT QUARTER DISBURSEMENT</t>
  </si>
  <si>
    <r>
      <t>INTERIM FINANCIAL REPORT (IFR)</t>
    </r>
    <r>
      <rPr>
        <b/>
        <sz val="10"/>
        <color rgb="FF3333FF"/>
        <rFont val="Arial"/>
        <family val="2"/>
      </rPr>
      <t xml:space="preserve"> </t>
    </r>
  </si>
  <si>
    <t xml:space="preserve"> Others - Interest Earned - USD Acc</t>
  </si>
  <si>
    <r>
      <t>Wks for</t>
    </r>
    <r>
      <rPr>
        <b/>
        <sz val="9"/>
        <color rgb="FF000000"/>
        <rFont val="Calibri"/>
        <family val="2"/>
        <scheme val="minor"/>
      </rPr>
      <t xml:space="preserve"> Part C.2(b)</t>
    </r>
    <r>
      <rPr>
        <sz val="9"/>
        <color rgb="FF000000"/>
        <rFont val="Calibri"/>
        <family val="2"/>
        <scheme val="minor"/>
      </rPr>
      <t xml:space="preserve">; gds, consultants’ services and Operating Costs under </t>
    </r>
    <r>
      <rPr>
        <b/>
        <sz val="9"/>
        <color rgb="FF000000"/>
        <rFont val="Calibri"/>
        <family val="2"/>
        <scheme val="minor"/>
      </rPr>
      <t xml:space="preserve">Part A (except  Part A.3(d)) and Parts C.1(a) and C.2(b) </t>
    </r>
  </si>
  <si>
    <r>
      <t xml:space="preserve">Goods, consultants’ services, Training and Operating Costs under </t>
    </r>
    <r>
      <rPr>
        <b/>
        <sz val="9"/>
        <color rgb="FF000000"/>
        <rFont val="Calibri"/>
        <family val="2"/>
        <scheme val="minor"/>
      </rPr>
      <t>Parts B.1 through B.3</t>
    </r>
    <r>
      <rPr>
        <sz val="9"/>
        <color rgb="FF000000"/>
        <rFont val="Calibri"/>
        <family val="2"/>
        <scheme val="minor"/>
      </rPr>
      <t xml:space="preserve"> </t>
    </r>
  </si>
  <si>
    <r>
      <t>Viability Gap Funding for goods, works and services under</t>
    </r>
    <r>
      <rPr>
        <b/>
        <sz val="9"/>
        <color rgb="FF000000"/>
        <rFont val="Calibri"/>
        <family val="2"/>
        <scheme val="minor"/>
      </rPr>
      <t xml:space="preserve"> Part B.4 </t>
    </r>
  </si>
  <si>
    <r>
      <t xml:space="preserve">Works, goods, non-consulting services and consultants’ services under </t>
    </r>
    <r>
      <rPr>
        <b/>
        <sz val="9"/>
        <color rgb="FF000000"/>
        <rFont val="Calibri"/>
        <family val="2"/>
        <scheme val="minor"/>
      </rPr>
      <t xml:space="preserve">Part C.3 </t>
    </r>
  </si>
  <si>
    <r>
      <t xml:space="preserve">Matching Grants for Sub-projects under </t>
    </r>
    <r>
      <rPr>
        <b/>
        <sz val="9"/>
        <color rgb="FF000000"/>
        <rFont val="Calibri"/>
        <family val="2"/>
        <scheme val="minor"/>
      </rPr>
      <t>Parts A.3(d), C.1(b) and C.2(a)</t>
    </r>
    <r>
      <rPr>
        <sz val="9"/>
        <color rgb="FF000000"/>
        <rFont val="Calibri"/>
        <family val="2"/>
        <scheme val="minor"/>
      </rPr>
      <t xml:space="preserve"> </t>
    </r>
  </si>
  <si>
    <r>
      <t>Agri-business Service Grants for Agri-business Services under</t>
    </r>
    <r>
      <rPr>
        <b/>
        <sz val="9"/>
        <color rgb="FF000000"/>
        <rFont val="Calibri"/>
        <family val="2"/>
        <scheme val="minor"/>
      </rPr>
      <t xml:space="preserve"> Part C.4 </t>
    </r>
  </si>
  <si>
    <r>
      <t xml:space="preserve">Goods, consultants’ services, Training and Operating Costs under </t>
    </r>
    <r>
      <rPr>
        <b/>
        <sz val="11"/>
        <color theme="1"/>
        <rFont val="Calibri"/>
        <family val="2"/>
        <scheme val="minor"/>
      </rPr>
      <t>Part D</t>
    </r>
    <r>
      <rPr>
        <b/>
        <sz val="10"/>
        <color theme="1"/>
        <rFont val="Calibri"/>
        <family val="2"/>
        <scheme val="minor"/>
      </rPr>
      <t xml:space="preserve"> of the Project</t>
    </r>
  </si>
  <si>
    <r>
      <t>Works for</t>
    </r>
    <r>
      <rPr>
        <b/>
        <sz val="9"/>
        <color rgb="FF000000"/>
        <rFont val="Calibri"/>
        <family val="2"/>
        <scheme val="minor"/>
      </rPr>
      <t xml:space="preserve"> Part E.1,E.2 &amp; E.4</t>
    </r>
    <r>
      <rPr>
        <sz val="9"/>
        <color rgb="FF000000"/>
        <rFont val="Calibri"/>
        <family val="2"/>
        <scheme val="minor"/>
      </rPr>
      <t xml:space="preserve"> of the Project</t>
    </r>
  </si>
  <si>
    <r>
      <t xml:space="preserve">Goods, non-consulting services &amp; consulting services for </t>
    </r>
    <r>
      <rPr>
        <b/>
        <sz val="9"/>
        <color rgb="FF000000"/>
        <rFont val="Calibri"/>
        <family val="2"/>
        <scheme val="minor"/>
      </rPr>
      <t>Part E.1,E.2 &amp; E.4</t>
    </r>
    <r>
      <rPr>
        <sz val="9"/>
        <color rgb="FF000000"/>
        <rFont val="Calibri"/>
        <family val="2"/>
        <scheme val="minor"/>
      </rPr>
      <t xml:space="preserve"> of the project</t>
    </r>
  </si>
  <si>
    <r>
      <t xml:space="preserve">Goods, non-consulting services &amp; consulting services for </t>
    </r>
    <r>
      <rPr>
        <b/>
        <sz val="9"/>
        <color rgb="FF000000"/>
        <rFont val="Calibri"/>
        <family val="2"/>
        <scheme val="minor"/>
      </rPr>
      <t>Part E.3</t>
    </r>
    <r>
      <rPr>
        <sz val="9"/>
        <color rgb="FF000000"/>
        <rFont val="Calibri"/>
        <family val="2"/>
        <scheme val="minor"/>
      </rPr>
      <t xml:space="preserve"> of the Project</t>
    </r>
  </si>
  <si>
    <r>
      <t xml:space="preserve">Gds, wks, non-consulting services, consultant's services &amp; Training for </t>
    </r>
    <r>
      <rPr>
        <b/>
        <sz val="9"/>
        <color rgb="FF000000"/>
        <rFont val="Calibri"/>
        <family val="2"/>
        <scheme val="minor"/>
      </rPr>
      <t>Parts F.3, F.4, G.1 and G.2</t>
    </r>
    <r>
      <rPr>
        <sz val="9"/>
        <color rgb="FF000000"/>
        <rFont val="Calibri"/>
        <family val="2"/>
        <scheme val="minor"/>
      </rPr>
      <t xml:space="preserve"> of the Project</t>
    </r>
  </si>
  <si>
    <t>Less: Uses of funds, by Project Components</t>
  </si>
  <si>
    <t>Component</t>
  </si>
  <si>
    <t>Sub Total For Component 2</t>
  </si>
  <si>
    <t>Sub Total For Component 3</t>
  </si>
  <si>
    <t>Sub Total For Component 4</t>
  </si>
  <si>
    <t>QUARTER ENDING -XXXXX</t>
  </si>
  <si>
    <t>IDA Designated  Account A -USD</t>
  </si>
  <si>
    <t xml:space="preserve">Project Bank Accounts -Local Currency </t>
  </si>
  <si>
    <t>Goods</t>
  </si>
  <si>
    <t>Works</t>
  </si>
  <si>
    <t>Consultancy &amp; Non Consultancy Services</t>
  </si>
  <si>
    <t>Sub Total For Component 1</t>
  </si>
  <si>
    <t>Av Exch Rate  For the Period</t>
  </si>
  <si>
    <t>STATEMENT OF SOURCES AND USES OF FUNDS - CATEGORY</t>
  </si>
  <si>
    <t>Total  Project Expenditure for the Period - By Categories</t>
  </si>
  <si>
    <t>Designated Account Reconciliation Statement</t>
  </si>
  <si>
    <t>16.  Less: Closing DA balance after adjusments</t>
  </si>
  <si>
    <t>17.  Adjustments (if any)</t>
  </si>
  <si>
    <t>Activity and Variance Report - By Components/Sub Component (AWP &amp;B)</t>
  </si>
  <si>
    <t>Components</t>
  </si>
  <si>
    <t>Uses of Funds By Project Components/AWP</t>
  </si>
  <si>
    <t xml:space="preserve">TOTAL - </t>
  </si>
  <si>
    <t>IDA………</t>
  </si>
  <si>
    <r>
      <t>INTERIM FINANCIAL REPORT (IFR)</t>
    </r>
    <r>
      <rPr>
        <b/>
        <sz val="11"/>
        <color rgb="FF3333FF"/>
        <rFont val="Calibri"/>
        <family val="2"/>
        <scheme val="minor"/>
      </rPr>
      <t xml:space="preserve"> </t>
    </r>
  </si>
  <si>
    <t>Project Bank Accounts -Local Currency (if any)</t>
  </si>
  <si>
    <t>Sub Total For Component 5</t>
  </si>
  <si>
    <t>Sub component 1</t>
  </si>
  <si>
    <t>Sub component 2</t>
  </si>
  <si>
    <t>Sub component 3</t>
  </si>
  <si>
    <t xml:space="preserve">Component 4 -Project Implementation Support </t>
  </si>
  <si>
    <t>19.  Cash requirement from World bank for next two reporting periods
      (Line 15C minus Line 18)</t>
  </si>
  <si>
    <t>STATEMENT OF SOURCES AND USES OF FUNDS -By Components</t>
  </si>
  <si>
    <t>Training &amp; Operational Cost</t>
  </si>
  <si>
    <t>Advances to IMA</t>
  </si>
  <si>
    <r>
      <t xml:space="preserve">Eligible Expenditures Program(EEP)  under </t>
    </r>
    <r>
      <rPr>
        <b/>
        <sz val="12"/>
        <color theme="1"/>
        <rFont val="Calibri"/>
        <family val="2"/>
        <scheme val="minor"/>
      </rPr>
      <t>Parts 1</t>
    </r>
    <r>
      <rPr>
        <sz val="12"/>
        <color theme="1"/>
        <rFont val="Calibri"/>
        <family val="2"/>
        <scheme val="minor"/>
      </rPr>
      <t xml:space="preserve"> and </t>
    </r>
    <r>
      <rPr>
        <b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of the Project.</t>
    </r>
  </si>
  <si>
    <t>List of DLIs achieved and verified</t>
  </si>
  <si>
    <t xml:space="preserve">Current quarter -DLIs achieved </t>
  </si>
  <si>
    <t xml:space="preserve">Current quarter -DLIs Verifed </t>
  </si>
  <si>
    <t>Equivalent Amount to be Paid in WA</t>
  </si>
  <si>
    <t xml:space="preserve">Cummulative amount disbursed under this DLI to date </t>
  </si>
  <si>
    <t xml:space="preserve">Amount avaialble for future disbursements </t>
  </si>
  <si>
    <t>DLIs and Sub DLI</t>
  </si>
  <si>
    <t>Month/Year</t>
  </si>
  <si>
    <t>Reporting Period</t>
  </si>
  <si>
    <t>Name of Implementing Agency:</t>
  </si>
  <si>
    <t>Description of EEP:</t>
  </si>
  <si>
    <t>Institutional Code :</t>
  </si>
  <si>
    <t>Account Code:</t>
  </si>
  <si>
    <t>Exchange Rate GHS/USD</t>
  </si>
  <si>
    <t>USD Equivalent of EEP</t>
  </si>
  <si>
    <t>Budgeted Amount GHS</t>
  </si>
  <si>
    <t>Actual Amount Paid GHS</t>
  </si>
  <si>
    <t>SDR Value of EEP</t>
  </si>
  <si>
    <t>TOTAL VALUES</t>
  </si>
  <si>
    <t>Component 1 -</t>
  </si>
  <si>
    <t>Component 2 -</t>
  </si>
  <si>
    <t>Component 3 -</t>
  </si>
  <si>
    <t>Grants &amp; Scholarships</t>
  </si>
  <si>
    <r>
      <t xml:space="preserve"> Goods, Works, Consultants’ services, Non Consultancy Service, Operating Costs, and Training and Workshops under </t>
    </r>
    <r>
      <rPr>
        <b/>
        <sz val="12"/>
        <color rgb="FFFF0000"/>
        <rFont val="Times New Roman"/>
        <family val="1"/>
      </rPr>
      <t xml:space="preserve">Part 3 and 4 </t>
    </r>
    <r>
      <rPr>
        <sz val="12"/>
        <color rgb="FFFF0000"/>
        <rFont val="Times New Roman"/>
        <family val="1"/>
      </rPr>
      <t>of the Project</t>
    </r>
  </si>
  <si>
    <t xml:space="preserve">[First/Second] Africa Center of Excellence Higher Education Project for Development Impact </t>
  </si>
  <si>
    <t>CURRENCY (US DOLLARS, EUROS, ETC.)</t>
  </si>
  <si>
    <t>[US $/EUR]</t>
  </si>
  <si>
    <t>In [US$/EUR]</t>
  </si>
  <si>
    <r>
      <t xml:space="preserve">[Currency] Amount allocated </t>
    </r>
    <r>
      <rPr>
        <b/>
        <sz val="10"/>
        <rFont val="Arial"/>
        <family val="2"/>
      </rPr>
      <t xml:space="preserve">as per FA </t>
    </r>
  </si>
  <si>
    <t>Exchange Rate (Currency/USD)</t>
  </si>
  <si>
    <t>Total Value of DLR Earned in Reporting Period [Currency*]</t>
  </si>
  <si>
    <t>* Indicate the currency in the FA</t>
  </si>
  <si>
    <t xml:space="preserve"> Exchange Rate USD/Currency*</t>
  </si>
  <si>
    <t>* Please indicate the currency used in the FA</t>
  </si>
  <si>
    <t>Nigeria</t>
  </si>
  <si>
    <t>CURRENCY (NAIRA, NIGERIA.)</t>
  </si>
  <si>
    <t>FOR THE QUARTER ENDED - 31st December, 2020</t>
  </si>
  <si>
    <t>NIGERIA</t>
  </si>
  <si>
    <t>AFRICA CENTER OF EXCELLENCE ON NEW PEDAGOGIES IN ENGINEERING EDUCATION</t>
  </si>
  <si>
    <t>Prepared: Project Accountant : RABIU MUSA</t>
  </si>
  <si>
    <t>Reviewed By: Head of Account : YAHAYA A. HASSAN</t>
  </si>
  <si>
    <t>QUARTER ENDING -31Sst December,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</si>
</sst>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m\-yy;@"/>
    <numFmt numFmtId="167" formatCode="[$-409]d\-mmm\-yy;@"/>
    <numFmt numFmtId="168" formatCode="_(* #,##0.000_);_(* \(#,##0.000\);_(* &quot;-&quot;??_);_(@_)"/>
    <numFmt numFmtId="169" formatCode="0.000"/>
    <numFmt numFmtId="170" formatCode="_(* #,##0.0000_);_(* \(#,##0.0000\);_(* &quot;-&quot;??_);_(@_)"/>
    <numFmt numFmtId="171" formatCode="_-* #,###\-_-;\-* #,###\-_-;_-* &quot;-&quot;_-;_-@_-"/>
    <numFmt numFmtId="172" formatCode="0.0%"/>
    <numFmt numFmtId="173" formatCode="0.0"/>
    <numFmt numFmtId="174" formatCode="_(&quot;$&quot;* #,##0_);_(&quot;$&quot;* \(#,##0\);_(&quot;$&quot;* &quot;-&quot;??_);_(@_)"/>
    <numFmt numFmtId="175" formatCode="&quot;$&quot;#,##0;\-&quot;$&quot;#,##0"/>
    <numFmt numFmtId="176" formatCode="_ * #,##0.00_ ;_ * \-#,##0.00_ ;_ * &quot;-&quot;??_ ;_ @_ "/>
    <numFmt numFmtId="177" formatCode="[$-409]mmm\-yy;@"/>
  </numFmts>
  <fonts count="1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b/>
      <sz val="14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ndara"/>
      <family val="2"/>
    </font>
    <font>
      <b/>
      <sz val="8"/>
      <name val="Arial"/>
      <family val="2"/>
    </font>
    <font>
      <b/>
      <sz val="8"/>
      <name val="Cambria"/>
      <family val="1"/>
    </font>
    <font>
      <sz val="8"/>
      <name val="Cambria"/>
      <family val="1"/>
    </font>
    <font>
      <sz val="9"/>
      <color rgb="FF000000"/>
      <name val="Candara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9"/>
      <name val="Cambria"/>
      <family val="1"/>
    </font>
    <font>
      <b/>
      <sz val="10"/>
      <color rgb="FF0000FF"/>
      <name val="Candara"/>
      <family val="2"/>
    </font>
    <font>
      <sz val="12"/>
      <name val="Cambria"/>
      <family val="1"/>
    </font>
    <font>
      <sz val="10"/>
      <name val="Candara"/>
      <family val="2"/>
    </font>
    <font>
      <b/>
      <sz val="1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color indexed="10"/>
      <name val="Arial"/>
      <family val="2"/>
    </font>
    <font>
      <b/>
      <sz val="14"/>
      <name val="Cambria"/>
      <family val="1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1"/>
      <name val="Candara"/>
      <family val="2"/>
    </font>
    <font>
      <b/>
      <sz val="11"/>
      <name val="Calibri"/>
      <family val="2"/>
    </font>
    <font>
      <b/>
      <sz val="9"/>
      <name val="Times New Roman"/>
      <family val="1"/>
    </font>
    <font>
      <sz val="10"/>
      <color theme="1"/>
      <name val="Candara"/>
      <family val="2"/>
    </font>
    <font>
      <sz val="11"/>
      <name val="Calibri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b/>
      <sz val="9"/>
      <name val="Century Gothic"/>
      <family val="2"/>
    </font>
    <font>
      <b/>
      <sz val="7"/>
      <name val="Century Gothic"/>
      <family val="2"/>
    </font>
    <font>
      <b/>
      <sz val="8"/>
      <name val="Century Gothic"/>
      <family val="2"/>
    </font>
    <font>
      <sz val="7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indexed="14"/>
      <name val="Century Gothic"/>
      <family val="2"/>
    </font>
    <font>
      <sz val="8"/>
      <name val="Century Gothic"/>
      <family val="2"/>
    </font>
    <font>
      <b/>
      <sz val="8"/>
      <color indexed="10"/>
      <name val="Century Gothic"/>
      <family val="2"/>
    </font>
    <font>
      <b/>
      <sz val="9"/>
      <color indexed="56"/>
      <name val="Century Gothic"/>
      <family val="2"/>
    </font>
    <font>
      <b/>
      <sz val="10"/>
      <color indexed="56"/>
      <name val="Century Gothic"/>
      <family val="2"/>
    </font>
    <font>
      <sz val="10"/>
      <name val="Tahoma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FF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color rgb="FF3333FF"/>
      <name val="Arial"/>
      <family val="2"/>
    </font>
    <font>
      <b/>
      <sz val="9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3333FF"/>
      <name val="Calibri"/>
      <family val="2"/>
      <scheme val="minor"/>
    </font>
    <font>
      <b/>
      <sz val="9"/>
      <color rgb="FF3333FF"/>
      <name val="Calibri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1"/>
      <name val="Times New Roman"/>
      <family val="1"/>
    </font>
    <font>
      <b/>
      <sz val="11"/>
      <color indexed="10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3333FF"/>
      <name val="Times New Roman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8"/>
      <name val="Tw Cen MT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ck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172">
    <xf numFmtId="0" fontId="0" fillId="0" borderId="0"/>
    <xf numFmtId="43" fontId="23" fillId="0" borderId="0" applyFont="0" applyFill="0" applyBorder="0" applyAlignment="0" applyProtection="0"/>
    <xf numFmtId="0" fontId="12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9" fontId="64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1" fillId="0" borderId="0"/>
    <xf numFmtId="0" fontId="23" fillId="0" borderId="0"/>
    <xf numFmtId="44" fontId="23" fillId="0" borderId="0" applyFont="0" applyFill="0" applyBorder="0" applyAlignment="0" applyProtection="0"/>
    <xf numFmtId="0" fontId="10" fillId="0" borderId="0"/>
    <xf numFmtId="176" fontId="23" fillId="0" borderId="0" applyFont="0" applyFill="0" applyBorder="0" applyAlignment="0" applyProtection="0"/>
    <xf numFmtId="177" fontId="23" fillId="0" borderId="0"/>
    <xf numFmtId="0" fontId="23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9" fillId="0" borderId="0"/>
    <xf numFmtId="0" fontId="16" fillId="0" borderId="0" applyNumberFormat="0" applyFont="0">
      <alignment wrapText="1"/>
    </xf>
    <xf numFmtId="43" fontId="95" fillId="0" borderId="0" applyFont="0" applyFill="0" applyBorder="0" applyAlignment="0" applyProtection="0"/>
    <xf numFmtId="164" fontId="9" fillId="0" borderId="0" applyFont="0" applyFill="0" applyBorder="0" applyProtection="0">
      <alignment wrapText="1"/>
    </xf>
    <xf numFmtId="43" fontId="23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" fillId="0" borderId="0"/>
    <xf numFmtId="9" fontId="9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Protection="0">
      <alignment wrapText="1"/>
    </xf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Protection="0">
      <alignment wrapText="1"/>
    </xf>
    <xf numFmtId="43" fontId="4" fillId="0" borderId="0" applyFont="0" applyFill="0" applyBorder="0" applyAlignment="0" applyProtection="0"/>
    <xf numFmtId="0" fontId="2" fillId="0" borderId="0"/>
    <xf numFmtId="0" fontId="113" fillId="0" borderId="0"/>
  </cellStyleXfs>
  <cellXfs count="949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43" fontId="13" fillId="0" borderId="17" xfId="1" applyFont="1" applyBorder="1" applyAlignment="1">
      <alignment horizontal="left"/>
    </xf>
    <xf numFmtId="165" fontId="23" fillId="0" borderId="18" xfId="1" applyNumberFormat="1" applyFont="1" applyBorder="1" applyAlignment="1">
      <alignment horizontal="left"/>
    </xf>
    <xf numFmtId="165" fontId="23" fillId="0" borderId="19" xfId="1" applyNumberFormat="1" applyFont="1" applyBorder="1" applyAlignment="1">
      <alignment horizontal="center"/>
    </xf>
    <xf numFmtId="165" fontId="23" fillId="0" borderId="19" xfId="1" applyNumberFormat="1" applyFont="1" applyBorder="1" applyAlignment="1">
      <alignment horizontal="left"/>
    </xf>
    <xf numFmtId="0" fontId="29" fillId="0" borderId="20" xfId="2" applyFont="1" applyBorder="1" applyAlignment="1"/>
    <xf numFmtId="0" fontId="12" fillId="0" borderId="0" xfId="2"/>
    <xf numFmtId="43" fontId="13" fillId="0" borderId="21" xfId="1" applyFont="1" applyBorder="1" applyAlignment="1">
      <alignment horizontal="left"/>
    </xf>
    <xf numFmtId="165" fontId="23" fillId="0" borderId="16" xfId="1" applyNumberFormat="1" applyFont="1" applyBorder="1" applyAlignment="1">
      <alignment horizontal="left"/>
    </xf>
    <xf numFmtId="165" fontId="23" fillId="0" borderId="22" xfId="1" applyNumberFormat="1" applyFont="1" applyBorder="1" applyAlignment="1">
      <alignment horizontal="center"/>
    </xf>
    <xf numFmtId="165" fontId="23" fillId="0" borderId="22" xfId="1" applyNumberFormat="1" applyFont="1" applyBorder="1" applyAlignment="1">
      <alignment horizontal="left"/>
    </xf>
    <xf numFmtId="165" fontId="23" fillId="0" borderId="23" xfId="1" applyNumberFormat="1" applyFont="1" applyBorder="1" applyAlignment="1">
      <alignment horizontal="left"/>
    </xf>
    <xf numFmtId="43" fontId="13" fillId="0" borderId="24" xfId="1" applyFont="1" applyBorder="1" applyAlignment="1">
      <alignment horizontal="left"/>
    </xf>
    <xf numFmtId="165" fontId="23" fillId="0" borderId="6" xfId="1" applyNumberFormat="1" applyFont="1" applyBorder="1" applyAlignment="1">
      <alignment horizontal="left"/>
    </xf>
    <xf numFmtId="165" fontId="13" fillId="0" borderId="6" xfId="1" applyNumberFormat="1" applyFont="1" applyBorder="1" applyAlignment="1">
      <alignment horizontal="left"/>
    </xf>
    <xf numFmtId="166" fontId="23" fillId="0" borderId="22" xfId="1" applyNumberFormat="1" applyFont="1" applyBorder="1" applyAlignment="1">
      <alignment horizontal="left"/>
    </xf>
    <xf numFmtId="0" fontId="12" fillId="0" borderId="0" xfId="2" applyBorder="1" applyAlignment="1"/>
    <xf numFmtId="0" fontId="12" fillId="0" borderId="0" xfId="2" applyBorder="1" applyAlignment="1">
      <alignment horizontal="center"/>
    </xf>
    <xf numFmtId="0" fontId="12" fillId="0" borderId="26" xfId="2" applyBorder="1" applyAlignment="1"/>
    <xf numFmtId="0" fontId="31" fillId="0" borderId="27" xfId="2" applyFont="1" applyBorder="1"/>
    <xf numFmtId="0" fontId="31" fillId="0" borderId="28" xfId="2" applyFont="1" applyBorder="1"/>
    <xf numFmtId="0" fontId="18" fillId="0" borderId="10" xfId="2" applyFont="1" applyBorder="1"/>
    <xf numFmtId="0" fontId="31" fillId="0" borderId="25" xfId="2" applyFont="1" applyBorder="1"/>
    <xf numFmtId="0" fontId="31" fillId="0" borderId="0" xfId="2" applyFont="1" applyBorder="1"/>
    <xf numFmtId="0" fontId="18" fillId="0" borderId="9" xfId="2" applyFont="1" applyBorder="1"/>
    <xf numFmtId="0" fontId="18" fillId="0" borderId="12" xfId="2" applyFont="1" applyBorder="1"/>
    <xf numFmtId="0" fontId="18" fillId="0" borderId="23" xfId="2" applyFont="1" applyBorder="1"/>
    <xf numFmtId="0" fontId="33" fillId="0" borderId="25" xfId="2" applyFont="1" applyBorder="1" applyAlignment="1"/>
    <xf numFmtId="0" fontId="33" fillId="0" borderId="0" xfId="2" applyFont="1" applyBorder="1" applyAlignment="1"/>
    <xf numFmtId="0" fontId="18" fillId="0" borderId="30" xfId="2" applyFont="1" applyBorder="1" applyAlignment="1">
      <alignment horizontal="center"/>
    </xf>
    <xf numFmtId="0" fontId="18" fillId="0" borderId="30" xfId="2" applyFont="1" applyBorder="1"/>
    <xf numFmtId="0" fontId="18" fillId="0" borderId="25" xfId="2" applyFont="1" applyBorder="1" applyAlignment="1"/>
    <xf numFmtId="0" fontId="18" fillId="0" borderId="0" xfId="2" applyFont="1" applyBorder="1" applyAlignment="1"/>
    <xf numFmtId="0" fontId="33" fillId="0" borderId="9" xfId="2" applyFont="1" applyBorder="1" applyAlignment="1">
      <alignment horizontal="center"/>
    </xf>
    <xf numFmtId="0" fontId="16" fillId="0" borderId="0" xfId="2" applyFont="1"/>
    <xf numFmtId="164" fontId="16" fillId="0" borderId="0" xfId="2" applyNumberFormat="1" applyFont="1"/>
    <xf numFmtId="0" fontId="18" fillId="0" borderId="28" xfId="2" applyFont="1" applyBorder="1" applyAlignment="1"/>
    <xf numFmtId="0" fontId="33" fillId="0" borderId="10" xfId="2" applyFont="1" applyBorder="1" applyAlignment="1">
      <alignment horizontal="center"/>
    </xf>
    <xf numFmtId="164" fontId="12" fillId="0" borderId="0" xfId="2" applyNumberFormat="1"/>
    <xf numFmtId="43" fontId="12" fillId="0" borderId="0" xfId="1" applyFont="1"/>
    <xf numFmtId="43" fontId="16" fillId="0" borderId="0" xfId="1" applyFont="1"/>
    <xf numFmtId="0" fontId="18" fillId="0" borderId="15" xfId="2" applyFont="1" applyBorder="1" applyAlignment="1"/>
    <xf numFmtId="0" fontId="18" fillId="0" borderId="11" xfId="2" applyFont="1" applyBorder="1" applyAlignment="1">
      <alignment horizontal="center"/>
    </xf>
    <xf numFmtId="0" fontId="18" fillId="0" borderId="35" xfId="2" applyFont="1" applyBorder="1" applyAlignment="1">
      <alignment horizontal="center"/>
    </xf>
    <xf numFmtId="0" fontId="33" fillId="0" borderId="30" xfId="2" applyFont="1" applyBorder="1" applyAlignment="1">
      <alignment horizontal="center"/>
    </xf>
    <xf numFmtId="43" fontId="12" fillId="0" borderId="0" xfId="2" applyNumberFormat="1"/>
    <xf numFmtId="0" fontId="18" fillId="0" borderId="10" xfId="2" applyFont="1" applyBorder="1" applyAlignment="1">
      <alignment horizontal="center"/>
    </xf>
    <xf numFmtId="0" fontId="26" fillId="0" borderId="0" xfId="2" applyFont="1"/>
    <xf numFmtId="0" fontId="35" fillId="0" borderId="0" xfId="2" applyFont="1" applyAlignment="1">
      <alignment horizontal="center"/>
    </xf>
    <xf numFmtId="0" fontId="12" fillId="0" borderId="0" xfId="2" applyAlignment="1">
      <alignment horizontal="center"/>
    </xf>
    <xf numFmtId="0" fontId="16" fillId="0" borderId="21" xfId="2" applyFont="1" applyBorder="1" applyAlignment="1"/>
    <xf numFmtId="0" fontId="36" fillId="0" borderId="21" xfId="2" applyFont="1" applyBorder="1" applyAlignment="1"/>
    <xf numFmtId="0" fontId="16" fillId="0" borderId="25" xfId="2" applyFont="1" applyBorder="1"/>
    <xf numFmtId="0" fontId="33" fillId="0" borderId="0" xfId="2" applyFont="1" applyBorder="1" applyAlignment="1">
      <alignment vertical="center"/>
    </xf>
    <xf numFmtId="0" fontId="18" fillId="0" borderId="27" xfId="2" applyFont="1" applyBorder="1"/>
    <xf numFmtId="0" fontId="0" fillId="0" borderId="3" xfId="0" applyBorder="1" applyAlignment="1">
      <alignment wrapText="1"/>
    </xf>
    <xf numFmtId="0" fontId="37" fillId="0" borderId="21" xfId="2" applyFont="1" applyBorder="1" applyAlignment="1"/>
    <xf numFmtId="0" fontId="33" fillId="0" borderId="12" xfId="2" applyFont="1" applyBorder="1" applyAlignment="1">
      <alignment horizontal="center"/>
    </xf>
    <xf numFmtId="0" fontId="27" fillId="0" borderId="0" xfId="0" applyFont="1"/>
    <xf numFmtId="0" fontId="39" fillId="0" borderId="11" xfId="0" applyFont="1" applyBorder="1" applyAlignment="1">
      <alignment horizontal="center" vertical="center" wrapText="1"/>
    </xf>
    <xf numFmtId="0" fontId="42" fillId="0" borderId="15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0" borderId="11" xfId="0" applyBorder="1"/>
    <xf numFmtId="0" fontId="42" fillId="0" borderId="15" xfId="0" applyFont="1" applyBorder="1" applyAlignment="1">
      <alignment horizontal="left" vertical="center" wrapText="1"/>
    </xf>
    <xf numFmtId="0" fontId="28" fillId="0" borderId="16" xfId="0" applyFont="1" applyBorder="1" applyAlignment="1">
      <alignment vertical="center" wrapText="1"/>
    </xf>
    <xf numFmtId="0" fontId="40" fillId="0" borderId="6" xfId="0" applyFont="1" applyBorder="1" applyAlignment="1">
      <alignment vertical="center"/>
    </xf>
    <xf numFmtId="0" fontId="39" fillId="0" borderId="47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40" fillId="0" borderId="50" xfId="0" applyFont="1" applyBorder="1" applyAlignment="1">
      <alignment vertical="center"/>
    </xf>
    <xf numFmtId="0" fontId="40" fillId="0" borderId="51" xfId="0" applyFont="1" applyBorder="1" applyAlignment="1">
      <alignment vertical="center"/>
    </xf>
    <xf numFmtId="0" fontId="39" fillId="0" borderId="47" xfId="0" applyFont="1" applyBorder="1" applyAlignment="1">
      <alignment vertical="center" wrapText="1"/>
    </xf>
    <xf numFmtId="0" fontId="39" fillId="0" borderId="49" xfId="0" applyFont="1" applyBorder="1" applyAlignment="1">
      <alignment horizontal="center" vertical="center" wrapText="1"/>
    </xf>
    <xf numFmtId="0" fontId="39" fillId="0" borderId="47" xfId="0" applyFont="1" applyBorder="1" applyAlignment="1">
      <alignment vertical="center"/>
    </xf>
    <xf numFmtId="0" fontId="39" fillId="0" borderId="52" xfId="0" applyFont="1" applyBorder="1" applyAlignment="1">
      <alignment horizontal="center" vertical="center"/>
    </xf>
    <xf numFmtId="0" fontId="40" fillId="0" borderId="47" xfId="0" applyFont="1" applyBorder="1" applyAlignment="1">
      <alignment vertical="center"/>
    </xf>
    <xf numFmtId="0" fontId="41" fillId="0" borderId="52" xfId="0" applyFont="1" applyBorder="1" applyAlignment="1">
      <alignment vertical="center"/>
    </xf>
    <xf numFmtId="0" fontId="39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41" fillId="0" borderId="6" xfId="0" applyFont="1" applyBorder="1" applyAlignment="1">
      <alignment vertical="center"/>
    </xf>
    <xf numFmtId="0" fontId="39" fillId="0" borderId="53" xfId="0" applyFont="1" applyBorder="1" applyAlignment="1">
      <alignment vertical="center" wrapText="1"/>
    </xf>
    <xf numFmtId="0" fontId="39" fillId="0" borderId="48" xfId="0" applyFont="1" applyBorder="1" applyAlignment="1">
      <alignment horizontal="center" vertical="center"/>
    </xf>
    <xf numFmtId="0" fontId="41" fillId="0" borderId="48" xfId="0" applyFont="1" applyBorder="1" applyAlignment="1">
      <alignment vertical="center"/>
    </xf>
    <xf numFmtId="0" fontId="40" fillId="0" borderId="9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41" fillId="0" borderId="9" xfId="0" applyFont="1" applyBorder="1" applyAlignment="1">
      <alignment vertical="center"/>
    </xf>
    <xf numFmtId="0" fontId="40" fillId="0" borderId="9" xfId="0" applyFont="1" applyBorder="1" applyAlignment="1">
      <alignment vertical="center" wrapText="1"/>
    </xf>
    <xf numFmtId="165" fontId="45" fillId="0" borderId="0" xfId="1" applyNumberFormat="1" applyFont="1" applyBorder="1"/>
    <xf numFmtId="0" fontId="23" fillId="0" borderId="0" xfId="3"/>
    <xf numFmtId="43" fontId="32" fillId="0" borderId="32" xfId="1" applyFont="1" applyBorder="1" applyAlignment="1">
      <alignment horizontal="center"/>
    </xf>
    <xf numFmtId="165" fontId="45" fillId="0" borderId="0" xfId="1" applyNumberFormat="1" applyFont="1" applyBorder="1" applyAlignment="1">
      <alignment horizontal="center"/>
    </xf>
    <xf numFmtId="0" fontId="23" fillId="0" borderId="0" xfId="3" applyAlignment="1">
      <alignment horizontal="center"/>
    </xf>
    <xf numFmtId="43" fontId="32" fillId="0" borderId="0" xfId="1" applyFont="1" applyBorder="1"/>
    <xf numFmtId="43" fontId="32" fillId="0" borderId="32" xfId="1" applyFont="1" applyBorder="1"/>
    <xf numFmtId="43" fontId="13" fillId="0" borderId="7" xfId="1" applyFont="1" applyBorder="1" applyAlignment="1">
      <alignment horizontal="left"/>
    </xf>
    <xf numFmtId="43" fontId="32" fillId="0" borderId="28" xfId="1" applyFont="1" applyBorder="1" applyAlignment="1">
      <alignment horizontal="left"/>
    </xf>
    <xf numFmtId="165" fontId="32" fillId="0" borderId="28" xfId="1" applyNumberFormat="1" applyFont="1" applyBorder="1"/>
    <xf numFmtId="43" fontId="32" fillId="0" borderId="28" xfId="1" applyFont="1" applyBorder="1"/>
    <xf numFmtId="43" fontId="32" fillId="0" borderId="13" xfId="1" applyFont="1" applyBorder="1"/>
    <xf numFmtId="43" fontId="46" fillId="0" borderId="9" xfId="1" applyFont="1" applyBorder="1" applyAlignment="1">
      <alignment horizontal="left"/>
    </xf>
    <xf numFmtId="43" fontId="13" fillId="0" borderId="6" xfId="1" applyFont="1" applyBorder="1" applyAlignment="1">
      <alignment horizontal="left"/>
    </xf>
    <xf numFmtId="165" fontId="32" fillId="0" borderId="12" xfId="1" applyNumberFormat="1" applyFont="1" applyBorder="1"/>
    <xf numFmtId="43" fontId="13" fillId="0" borderId="16" xfId="1" applyFont="1" applyBorder="1" applyAlignment="1">
      <alignment horizontal="left"/>
    </xf>
    <xf numFmtId="43" fontId="32" fillId="0" borderId="0" xfId="1" applyFont="1" applyBorder="1" applyAlignment="1">
      <alignment horizontal="left"/>
    </xf>
    <xf numFmtId="43" fontId="34" fillId="0" borderId="0" xfId="1" applyFont="1" applyBorder="1" applyAlignment="1">
      <alignment horizontal="center"/>
    </xf>
    <xf numFmtId="15" fontId="13" fillId="0" borderId="0" xfId="1" quotePrefix="1" applyNumberFormat="1" applyFont="1" applyBorder="1" applyAlignment="1">
      <alignment horizontal="center"/>
    </xf>
    <xf numFmtId="43" fontId="32" fillId="0" borderId="15" xfId="1" applyFont="1" applyBorder="1"/>
    <xf numFmtId="43" fontId="45" fillId="0" borderId="0" xfId="1" applyNumberFormat="1" applyFont="1" applyBorder="1"/>
    <xf numFmtId="0" fontId="23" fillId="0" borderId="0" xfId="3" applyFont="1" applyBorder="1"/>
    <xf numFmtId="164" fontId="23" fillId="0" borderId="0" xfId="3" applyNumberFormat="1"/>
    <xf numFmtId="43" fontId="23" fillId="0" borderId="0" xfId="3" applyNumberFormat="1"/>
    <xf numFmtId="43" fontId="46" fillId="0" borderId="16" xfId="1" applyFont="1" applyBorder="1" applyAlignment="1">
      <alignment horizontal="left"/>
    </xf>
    <xf numFmtId="43" fontId="46" fillId="0" borderId="0" xfId="1" applyFont="1" applyBorder="1"/>
    <xf numFmtId="43" fontId="47" fillId="0" borderId="54" xfId="1" applyFont="1" applyBorder="1"/>
    <xf numFmtId="43" fontId="13" fillId="2" borderId="16" xfId="1" applyFont="1" applyFill="1" applyBorder="1" applyAlignment="1">
      <alignment horizontal="left"/>
    </xf>
    <xf numFmtId="43" fontId="32" fillId="2" borderId="0" xfId="1" applyFont="1" applyFill="1" applyBorder="1" applyAlignment="1">
      <alignment horizontal="left"/>
    </xf>
    <xf numFmtId="43" fontId="32" fillId="2" borderId="0" xfId="1" applyFont="1" applyFill="1" applyBorder="1"/>
    <xf numFmtId="43" fontId="32" fillId="2" borderId="32" xfId="1" applyFont="1" applyFill="1" applyBorder="1"/>
    <xf numFmtId="165" fontId="32" fillId="0" borderId="0" xfId="1" applyNumberFormat="1" applyFont="1" applyBorder="1" applyAlignment="1">
      <alignment horizontal="center"/>
    </xf>
    <xf numFmtId="43" fontId="23" fillId="0" borderId="0" xfId="1" applyFont="1" applyBorder="1" applyAlignment="1">
      <alignment horizontal="center"/>
    </xf>
    <xf numFmtId="168" fontId="45" fillId="0" borderId="0" xfId="1" applyNumberFormat="1" applyFont="1" applyBorder="1"/>
    <xf numFmtId="169" fontId="23" fillId="0" borderId="0" xfId="3" applyNumberFormat="1"/>
    <xf numFmtId="43" fontId="32" fillId="0" borderId="14" xfId="1" applyFont="1" applyBorder="1"/>
    <xf numFmtId="170" fontId="45" fillId="0" borderId="0" xfId="1" applyNumberFormat="1" applyFont="1" applyBorder="1"/>
    <xf numFmtId="0" fontId="13" fillId="0" borderId="0" xfId="3" applyFont="1" applyAlignment="1">
      <alignment horizontal="center" wrapText="1"/>
    </xf>
    <xf numFmtId="43" fontId="13" fillId="0" borderId="0" xfId="1" applyFont="1" applyAlignment="1">
      <alignment horizontal="center" wrapText="1"/>
    </xf>
    <xf numFmtId="0" fontId="23" fillId="0" borderId="0" xfId="3" applyAlignment="1">
      <alignment horizontal="center" wrapText="1"/>
    </xf>
    <xf numFmtId="43" fontId="23" fillId="0" borderId="0" xfId="3" applyNumberFormat="1" applyAlignment="1">
      <alignment horizontal="center" wrapText="1"/>
    </xf>
    <xf numFmtId="43" fontId="0" fillId="0" borderId="0" xfId="1" applyFont="1" applyAlignment="1">
      <alignment horizontal="center" wrapText="1"/>
    </xf>
    <xf numFmtId="43" fontId="48" fillId="0" borderId="0" xfId="1" applyFont="1" applyFill="1" applyBorder="1" applyAlignment="1">
      <alignment horizontal="center" vertical="center" wrapText="1"/>
    </xf>
    <xf numFmtId="0" fontId="23" fillId="0" borderId="0" xfId="3" applyFill="1" applyBorder="1" applyAlignment="1">
      <alignment horizontal="center" wrapText="1"/>
    </xf>
    <xf numFmtId="15" fontId="46" fillId="0" borderId="0" xfId="1" quotePrefix="1" applyNumberFormat="1" applyFont="1" applyBorder="1" applyAlignment="1">
      <alignment horizontal="center"/>
    </xf>
    <xf numFmtId="43" fontId="46" fillId="0" borderId="54" xfId="1" applyFont="1" applyBorder="1"/>
    <xf numFmtId="43" fontId="49" fillId="0" borderId="0" xfId="1" applyFont="1" applyBorder="1"/>
    <xf numFmtId="43" fontId="46" fillId="0" borderId="55" xfId="1" applyFont="1" applyBorder="1"/>
    <xf numFmtId="171" fontId="32" fillId="0" borderId="0" xfId="1" applyNumberFormat="1" applyFont="1" applyBorder="1" applyAlignment="1">
      <alignment horizontal="center" vertical="center"/>
    </xf>
    <xf numFmtId="0" fontId="13" fillId="0" borderId="16" xfId="3" applyFont="1" applyBorder="1"/>
    <xf numFmtId="0" fontId="13" fillId="0" borderId="0" xfId="3" applyFont="1" applyFill="1" applyBorder="1" applyAlignment="1">
      <alignment horizontal="center"/>
    </xf>
    <xf numFmtId="43" fontId="34" fillId="0" borderId="0" xfId="1" applyFont="1" applyFill="1" applyBorder="1"/>
    <xf numFmtId="43" fontId="32" fillId="0" borderId="0" xfId="1" applyFont="1" applyFill="1" applyBorder="1"/>
    <xf numFmtId="43" fontId="32" fillId="0" borderId="32" xfId="1" applyFont="1" applyFill="1" applyBorder="1"/>
    <xf numFmtId="43" fontId="23" fillId="0" borderId="0" xfId="3" applyNumberFormat="1" applyFill="1"/>
    <xf numFmtId="43" fontId="46" fillId="0" borderId="55" xfId="1" applyFont="1" applyFill="1" applyBorder="1" applyAlignment="1">
      <alignment vertical="center"/>
    </xf>
    <xf numFmtId="0" fontId="23" fillId="0" borderId="0" xfId="3" applyFill="1"/>
    <xf numFmtId="0" fontId="13" fillId="0" borderId="54" xfId="3" applyFont="1" applyFill="1" applyBorder="1" applyAlignment="1">
      <alignment horizontal="center"/>
    </xf>
    <xf numFmtId="43" fontId="13" fillId="0" borderId="54" xfId="1" applyFont="1" applyFill="1" applyBorder="1"/>
    <xf numFmtId="43" fontId="13" fillId="0" borderId="55" xfId="1" applyFont="1" applyFill="1" applyBorder="1"/>
    <xf numFmtId="43" fontId="13" fillId="0" borderId="0" xfId="1" applyFont="1" applyFill="1" applyBorder="1"/>
    <xf numFmtId="43" fontId="13" fillId="0" borderId="32" xfId="1" applyFont="1" applyFill="1" applyBorder="1"/>
    <xf numFmtId="0" fontId="14" fillId="0" borderId="56" xfId="3" applyFont="1" applyBorder="1"/>
    <xf numFmtId="0" fontId="13" fillId="0" borderId="1" xfId="3" applyFont="1" applyFill="1" applyBorder="1" applyAlignment="1">
      <alignment horizontal="center"/>
    </xf>
    <xf numFmtId="0" fontId="23" fillId="0" borderId="16" xfId="3" applyFont="1" applyBorder="1"/>
    <xf numFmtId="43" fontId="23" fillId="0" borderId="2" xfId="3" applyNumberFormat="1" applyFont="1" applyFill="1" applyBorder="1" applyAlignment="1">
      <alignment horizontal="center"/>
    </xf>
    <xf numFmtId="0" fontId="23" fillId="0" borderId="8" xfId="3" applyFont="1" applyBorder="1"/>
    <xf numFmtId="43" fontId="23" fillId="0" borderId="57" xfId="3" applyNumberFormat="1" applyFont="1" applyFill="1" applyBorder="1" applyAlignment="1">
      <alignment horizontal="center"/>
    </xf>
    <xf numFmtId="43" fontId="13" fillId="0" borderId="15" xfId="1" applyFont="1" applyFill="1" applyBorder="1"/>
    <xf numFmtId="43" fontId="23" fillId="0" borderId="15" xfId="1" applyFont="1" applyFill="1" applyBorder="1"/>
    <xf numFmtId="43" fontId="23" fillId="0" borderId="14" xfId="1" applyFont="1" applyFill="1" applyBorder="1"/>
    <xf numFmtId="0" fontId="13" fillId="0" borderId="0" xfId="3" applyFont="1" applyBorder="1"/>
    <xf numFmtId="43" fontId="23" fillId="0" borderId="0" xfId="1" applyFont="1" applyFill="1"/>
    <xf numFmtId="0" fontId="23" fillId="0" borderId="0" xfId="3" applyFont="1" applyFill="1"/>
    <xf numFmtId="165" fontId="45" fillId="0" borderId="0" xfId="1" applyNumberFormat="1" applyFont="1"/>
    <xf numFmtId="43" fontId="23" fillId="0" borderId="0" xfId="1" applyFont="1" applyFill="1" applyBorder="1" applyAlignment="1">
      <alignment horizontal="center" vertical="center" wrapText="1"/>
    </xf>
    <xf numFmtId="43" fontId="46" fillId="0" borderId="0" xfId="1" applyFont="1" applyFill="1" applyBorder="1" applyAlignment="1">
      <alignment horizontal="left" vertical="center" wrapText="1"/>
    </xf>
    <xf numFmtId="0" fontId="23" fillId="0" borderId="0" xfId="3" applyFont="1"/>
    <xf numFmtId="43" fontId="23" fillId="0" borderId="0" xfId="1" applyFont="1"/>
    <xf numFmtId="43" fontId="13" fillId="0" borderId="9" xfId="1" applyFont="1" applyBorder="1" applyAlignment="1">
      <alignment horizontal="left" vertical="center"/>
    </xf>
    <xf numFmtId="43" fontId="23" fillId="0" borderId="6" xfId="1" applyFont="1" applyBorder="1" applyAlignment="1">
      <alignment horizontal="left" vertical="center"/>
    </xf>
    <xf numFmtId="165" fontId="23" fillId="0" borderId="22" xfId="1" applyNumberFormat="1" applyFont="1" applyBorder="1" applyAlignment="1">
      <alignment vertical="center"/>
    </xf>
    <xf numFmtId="43" fontId="23" fillId="0" borderId="22" xfId="1" applyFont="1" applyBorder="1" applyAlignment="1">
      <alignment vertical="center"/>
    </xf>
    <xf numFmtId="0" fontId="45" fillId="0" borderId="0" xfId="3" applyFont="1"/>
    <xf numFmtId="0" fontId="48" fillId="0" borderId="0" xfId="3" applyFont="1"/>
    <xf numFmtId="172" fontId="45" fillId="0" borderId="0" xfId="3" applyNumberFormat="1" applyFont="1"/>
    <xf numFmtId="43" fontId="13" fillId="0" borderId="16" xfId="1" applyFont="1" applyBorder="1" applyAlignment="1">
      <alignment horizontal="left" vertical="center"/>
    </xf>
    <xf numFmtId="43" fontId="23" fillId="0" borderId="16" xfId="1" applyFont="1" applyBorder="1" applyAlignment="1">
      <alignment horizontal="left" vertical="center"/>
    </xf>
    <xf numFmtId="0" fontId="45" fillId="0" borderId="0" xfId="3" applyFont="1" applyAlignment="1">
      <alignment horizontal="center"/>
    </xf>
    <xf numFmtId="0" fontId="48" fillId="0" borderId="0" xfId="3" applyFont="1" applyAlignment="1">
      <alignment horizontal="center"/>
    </xf>
    <xf numFmtId="172" fontId="45" fillId="0" borderId="0" xfId="3" applyNumberFormat="1" applyFont="1" applyAlignment="1">
      <alignment horizontal="center"/>
    </xf>
    <xf numFmtId="43" fontId="23" fillId="0" borderId="0" xfId="1" applyFont="1" applyBorder="1" applyAlignment="1">
      <alignment vertical="center"/>
    </xf>
    <xf numFmtId="167" fontId="23" fillId="0" borderId="0" xfId="1" applyNumberFormat="1" applyFont="1" applyBorder="1" applyAlignment="1">
      <alignment horizontal="center" vertical="center"/>
    </xf>
    <xf numFmtId="43" fontId="52" fillId="0" borderId="12" xfId="1" applyFont="1" applyBorder="1" applyAlignment="1">
      <alignment vertical="center"/>
    </xf>
    <xf numFmtId="43" fontId="13" fillId="0" borderId="12" xfId="1" applyFont="1" applyBorder="1" applyAlignment="1">
      <alignment vertical="center"/>
    </xf>
    <xf numFmtId="43" fontId="23" fillId="3" borderId="59" xfId="1" applyFont="1" applyFill="1" applyBorder="1" applyAlignment="1">
      <alignment horizontal="center" vertical="center"/>
    </xf>
    <xf numFmtId="43" fontId="23" fillId="3" borderId="60" xfId="1" applyFont="1" applyFill="1" applyBorder="1" applyAlignment="1">
      <alignment horizontal="center" vertical="center"/>
    </xf>
    <xf numFmtId="0" fontId="23" fillId="4" borderId="3" xfId="3" applyFont="1" applyFill="1" applyBorder="1" applyAlignment="1">
      <alignment vertical="center"/>
    </xf>
    <xf numFmtId="43" fontId="23" fillId="4" borderId="3" xfId="1" applyFont="1" applyFill="1" applyBorder="1" applyAlignment="1">
      <alignment vertical="center"/>
    </xf>
    <xf numFmtId="43" fontId="23" fillId="0" borderId="62" xfId="1" applyFont="1" applyBorder="1" applyAlignment="1">
      <alignment vertical="center"/>
    </xf>
    <xf numFmtId="43" fontId="23" fillId="0" borderId="3" xfId="1" applyFont="1" applyBorder="1" applyAlignment="1">
      <alignment vertical="center"/>
    </xf>
    <xf numFmtId="43" fontId="23" fillId="4" borderId="32" xfId="1" applyFont="1" applyFill="1" applyBorder="1" applyAlignment="1">
      <alignment vertical="center"/>
    </xf>
    <xf numFmtId="164" fontId="45" fillId="0" borderId="0" xfId="3" applyNumberFormat="1" applyFont="1"/>
    <xf numFmtId="43" fontId="13" fillId="0" borderId="62" xfId="1" applyFont="1" applyBorder="1" applyAlignment="1">
      <alignment vertical="center"/>
    </xf>
    <xf numFmtId="43" fontId="23" fillId="4" borderId="62" xfId="1" applyFont="1" applyFill="1" applyBorder="1" applyAlignment="1">
      <alignment vertical="center"/>
    </xf>
    <xf numFmtId="43" fontId="23" fillId="3" borderId="3" xfId="1" applyFont="1" applyFill="1" applyBorder="1" applyAlignment="1">
      <alignment horizontal="center" vertical="center"/>
    </xf>
    <xf numFmtId="43" fontId="23" fillId="3" borderId="62" xfId="1" applyFont="1" applyFill="1" applyBorder="1" applyAlignment="1">
      <alignment horizontal="center" vertical="center"/>
    </xf>
    <xf numFmtId="167" fontId="23" fillId="0" borderId="3" xfId="3" applyNumberFormat="1" applyFont="1" applyBorder="1" applyAlignment="1">
      <alignment horizontal="center" vertical="center"/>
    </xf>
    <xf numFmtId="43" fontId="45" fillId="0" borderId="0" xfId="3" applyNumberFormat="1" applyFont="1"/>
    <xf numFmtId="43" fontId="23" fillId="2" borderId="3" xfId="1" applyFont="1" applyFill="1" applyBorder="1" applyAlignment="1">
      <alignment horizontal="center" vertical="center"/>
    </xf>
    <xf numFmtId="43" fontId="23" fillId="2" borderId="62" xfId="1" applyFont="1" applyFill="1" applyBorder="1" applyAlignment="1">
      <alignment horizontal="center" vertical="center"/>
    </xf>
    <xf numFmtId="43" fontId="23" fillId="0" borderId="3" xfId="1" applyFont="1" applyFill="1" applyBorder="1" applyAlignment="1">
      <alignment vertical="center"/>
    </xf>
    <xf numFmtId="0" fontId="13" fillId="4" borderId="67" xfId="3" applyFont="1" applyFill="1" applyBorder="1" applyAlignment="1">
      <alignment vertical="center"/>
    </xf>
    <xf numFmtId="43" fontId="13" fillId="4" borderId="67" xfId="1" applyFont="1" applyFill="1" applyBorder="1" applyAlignment="1">
      <alignment vertical="center"/>
    </xf>
    <xf numFmtId="43" fontId="13" fillId="0" borderId="68" xfId="1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43" fontId="23" fillId="0" borderId="0" xfId="1" applyFont="1" applyAlignment="1">
      <alignment vertical="center"/>
    </xf>
    <xf numFmtId="0" fontId="23" fillId="0" borderId="0" xfId="3" applyFont="1" applyAlignment="1">
      <alignment vertical="center"/>
    </xf>
    <xf numFmtId="43" fontId="13" fillId="0" borderId="19" xfId="1" applyFont="1" applyBorder="1" applyAlignment="1">
      <alignment horizontal="left"/>
    </xf>
    <xf numFmtId="43" fontId="13" fillId="0" borderId="22" xfId="1" applyFont="1" applyBorder="1" applyAlignment="1">
      <alignment horizontal="left"/>
    </xf>
    <xf numFmtId="43" fontId="13" fillId="0" borderId="15" xfId="1" applyFont="1" applyBorder="1" applyAlignment="1">
      <alignment horizontal="left"/>
    </xf>
    <xf numFmtId="0" fontId="0" fillId="0" borderId="10" xfId="0" applyBorder="1"/>
    <xf numFmtId="0" fontId="0" fillId="0" borderId="30" xfId="0" applyBorder="1"/>
    <xf numFmtId="165" fontId="23" fillId="0" borderId="69" xfId="1" applyNumberFormat="1" applyFont="1" applyBorder="1" applyAlignment="1">
      <alignment horizontal="left"/>
    </xf>
    <xf numFmtId="43" fontId="23" fillId="0" borderId="12" xfId="1" applyFont="1" applyBorder="1"/>
    <xf numFmtId="165" fontId="23" fillId="0" borderId="12" xfId="1" applyNumberFormat="1" applyFont="1" applyBorder="1" applyAlignment="1">
      <alignment horizontal="left"/>
    </xf>
    <xf numFmtId="43" fontId="13" fillId="0" borderId="8" xfId="1" applyFont="1" applyBorder="1" applyAlignment="1">
      <alignment horizontal="left"/>
    </xf>
    <xf numFmtId="166" fontId="23" fillId="0" borderId="12" xfId="1" applyNumberFormat="1" applyFont="1" applyBorder="1" applyAlignment="1">
      <alignment horizontal="left"/>
    </xf>
    <xf numFmtId="43" fontId="34" fillId="0" borderId="32" xfId="1" applyFont="1" applyBorder="1" applyAlignment="1">
      <alignment horizontal="center"/>
    </xf>
    <xf numFmtId="43" fontId="47" fillId="0" borderId="55" xfId="1" applyFont="1" applyBorder="1"/>
    <xf numFmtId="43" fontId="13" fillId="2" borderId="8" xfId="1" applyFont="1" applyFill="1" applyBorder="1" applyAlignment="1">
      <alignment horizontal="left"/>
    </xf>
    <xf numFmtId="43" fontId="32" fillId="2" borderId="15" xfId="1" applyFont="1" applyFill="1" applyBorder="1" applyAlignment="1">
      <alignment horizontal="left"/>
    </xf>
    <xf numFmtId="43" fontId="32" fillId="2" borderId="15" xfId="1" applyFont="1" applyFill="1" applyBorder="1"/>
    <xf numFmtId="43" fontId="32" fillId="2" borderId="14" xfId="1" applyFont="1" applyFill="1" applyBorder="1"/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3" fillId="0" borderId="11" xfId="0" applyFont="1" applyBorder="1" applyAlignment="1">
      <alignment vertical="center"/>
    </xf>
    <xf numFmtId="0" fontId="53" fillId="0" borderId="14" xfId="0" applyFont="1" applyBorder="1" applyAlignment="1">
      <alignment vertical="center"/>
    </xf>
    <xf numFmtId="0" fontId="55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38" fillId="0" borderId="8" xfId="0" applyFont="1" applyBorder="1" applyAlignment="1">
      <alignment vertical="center"/>
    </xf>
    <xf numFmtId="0" fontId="57" fillId="0" borderId="14" xfId="0" applyFont="1" applyBorder="1" applyAlignment="1">
      <alignment horizontal="right" vertical="center"/>
    </xf>
    <xf numFmtId="0" fontId="54" fillId="0" borderId="8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32" xfId="0" applyFont="1" applyBorder="1" applyAlignment="1">
      <alignment vertical="center"/>
    </xf>
    <xf numFmtId="0" fontId="27" fillId="0" borderId="12" xfId="0" applyFont="1" applyBorder="1" applyAlignment="1">
      <alignment horizontal="right" vertical="center"/>
    </xf>
    <xf numFmtId="0" fontId="53" fillId="0" borderId="70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56" fillId="0" borderId="8" xfId="0" applyFont="1" applyBorder="1" applyAlignment="1">
      <alignment horizontal="left" vertical="center"/>
    </xf>
    <xf numFmtId="0" fontId="13" fillId="0" borderId="9" xfId="0" applyFont="1" applyBorder="1"/>
    <xf numFmtId="0" fontId="27" fillId="0" borderId="59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0" fillId="0" borderId="9" xfId="0" applyBorder="1"/>
    <xf numFmtId="0" fontId="54" fillId="0" borderId="8" xfId="0" applyFont="1" applyBorder="1" applyAlignment="1">
      <alignment vertical="center" wrapText="1"/>
    </xf>
    <xf numFmtId="43" fontId="44" fillId="0" borderId="9" xfId="0" applyNumberFormat="1" applyFont="1" applyBorder="1" applyAlignment="1">
      <alignment horizontal="right" vertical="center"/>
    </xf>
    <xf numFmtId="43" fontId="27" fillId="0" borderId="61" xfId="0" applyNumberFormat="1" applyFont="1" applyBorder="1" applyAlignment="1">
      <alignment horizontal="right" vertical="center"/>
    </xf>
    <xf numFmtId="0" fontId="13" fillId="0" borderId="11" xfId="0" applyFont="1" applyBorder="1"/>
    <xf numFmtId="0" fontId="27" fillId="0" borderId="73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164" fontId="27" fillId="0" borderId="3" xfId="0" applyNumberFormat="1" applyFont="1" applyBorder="1" applyAlignment="1">
      <alignment horizontal="right" vertical="center"/>
    </xf>
    <xf numFmtId="43" fontId="27" fillId="0" borderId="62" xfId="0" applyNumberFormat="1" applyFont="1" applyBorder="1" applyAlignment="1">
      <alignment horizontal="right" vertical="center"/>
    </xf>
    <xf numFmtId="43" fontId="57" fillId="0" borderId="72" xfId="0" applyNumberFormat="1" applyFont="1" applyBorder="1" applyAlignment="1">
      <alignment horizontal="right" vertical="center"/>
    </xf>
    <xf numFmtId="164" fontId="57" fillId="0" borderId="73" xfId="0" applyNumberFormat="1" applyFont="1" applyBorder="1" applyAlignment="1">
      <alignment horizontal="right" vertical="center"/>
    </xf>
    <xf numFmtId="0" fontId="13" fillId="0" borderId="0" xfId="3" applyFont="1" applyBorder="1" applyAlignment="1">
      <alignment vertical="center"/>
    </xf>
    <xf numFmtId="43" fontId="13" fillId="0" borderId="9" xfId="5" applyFont="1" applyBorder="1" applyAlignment="1">
      <alignment horizontal="left"/>
    </xf>
    <xf numFmtId="43" fontId="32" fillId="0" borderId="6" xfId="5" applyFont="1" applyBorder="1" applyAlignment="1">
      <alignment horizontal="left"/>
    </xf>
    <xf numFmtId="165" fontId="32" fillId="0" borderId="6" xfId="5" applyNumberFormat="1" applyFont="1" applyBorder="1" applyAlignment="1">
      <alignment horizontal="left"/>
    </xf>
    <xf numFmtId="43" fontId="32" fillId="0" borderId="22" xfId="5" applyFont="1" applyBorder="1"/>
    <xf numFmtId="43" fontId="32" fillId="0" borderId="12" xfId="5" applyFont="1" applyBorder="1"/>
    <xf numFmtId="165" fontId="45" fillId="0" borderId="0" xfId="5" applyNumberFormat="1" applyFont="1" applyBorder="1"/>
    <xf numFmtId="43" fontId="13" fillId="0" borderId="30" xfId="5" applyFont="1" applyBorder="1" applyAlignment="1">
      <alignment horizontal="left"/>
    </xf>
    <xf numFmtId="165" fontId="32" fillId="0" borderId="16" xfId="5" applyNumberFormat="1" applyFont="1" applyBorder="1" applyAlignment="1">
      <alignment horizontal="left"/>
    </xf>
    <xf numFmtId="43" fontId="32" fillId="0" borderId="0" xfId="5" applyFont="1" applyBorder="1" applyAlignment="1">
      <alignment horizontal="center"/>
    </xf>
    <xf numFmtId="43" fontId="32" fillId="0" borderId="32" xfId="5" applyFont="1" applyBorder="1" applyAlignment="1">
      <alignment horizontal="center"/>
    </xf>
    <xf numFmtId="165" fontId="45" fillId="0" borderId="0" xfId="5" applyNumberFormat="1" applyFont="1" applyBorder="1" applyAlignment="1">
      <alignment horizontal="center"/>
    </xf>
    <xf numFmtId="165" fontId="32" fillId="0" borderId="22" xfId="5" applyNumberFormat="1" applyFont="1" applyBorder="1"/>
    <xf numFmtId="43" fontId="32" fillId="0" borderId="16" xfId="5" applyFont="1" applyBorder="1" applyAlignment="1">
      <alignment horizontal="left"/>
    </xf>
    <xf numFmtId="165" fontId="32" fillId="0" borderId="16" xfId="5" applyNumberFormat="1" applyFont="1" applyBorder="1"/>
    <xf numFmtId="43" fontId="32" fillId="0" borderId="0" xfId="5" applyFont="1" applyBorder="1"/>
    <xf numFmtId="43" fontId="32" fillId="0" borderId="32" xfId="5" applyFont="1" applyBorder="1"/>
    <xf numFmtId="43" fontId="34" fillId="0" borderId="6" xfId="5" applyFont="1" applyBorder="1" applyAlignment="1">
      <alignment horizontal="left"/>
    </xf>
    <xf numFmtId="165" fontId="32" fillId="0" borderId="6" xfId="5" applyNumberFormat="1" applyFont="1" applyBorder="1"/>
    <xf numFmtId="167" fontId="34" fillId="0" borderId="9" xfId="5" applyNumberFormat="1" applyFont="1" applyBorder="1" applyAlignment="1">
      <alignment horizontal="center"/>
    </xf>
    <xf numFmtId="43" fontId="23" fillId="0" borderId="22" xfId="5" applyFont="1" applyBorder="1"/>
    <xf numFmtId="43" fontId="23" fillId="0" borderId="6" xfId="5" applyFont="1" applyBorder="1" applyAlignment="1">
      <alignment horizontal="left"/>
    </xf>
    <xf numFmtId="43" fontId="61" fillId="0" borderId="12" xfId="5" applyFont="1" applyBorder="1"/>
    <xf numFmtId="43" fontId="13" fillId="0" borderId="7" xfId="5" applyFont="1" applyBorder="1" applyAlignment="1">
      <alignment horizontal="left"/>
    </xf>
    <xf numFmtId="43" fontId="32" fillId="0" borderId="28" xfId="5" applyFont="1" applyBorder="1" applyAlignment="1">
      <alignment horizontal="left"/>
    </xf>
    <xf numFmtId="165" fontId="32" fillId="0" borderId="28" xfId="5" applyNumberFormat="1" applyFont="1" applyBorder="1"/>
    <xf numFmtId="43" fontId="32" fillId="0" borderId="28" xfId="5" applyFont="1" applyBorder="1"/>
    <xf numFmtId="43" fontId="32" fillId="0" borderId="13" xfId="5" applyFont="1" applyBorder="1"/>
    <xf numFmtId="43" fontId="46" fillId="0" borderId="9" xfId="5" applyFont="1" applyBorder="1" applyAlignment="1">
      <alignment horizontal="left"/>
    </xf>
    <xf numFmtId="43" fontId="13" fillId="0" borderId="6" xfId="5" applyFont="1" applyBorder="1" applyAlignment="1">
      <alignment horizontal="left"/>
    </xf>
    <xf numFmtId="165" fontId="32" fillId="0" borderId="12" xfId="5" applyNumberFormat="1" applyFont="1" applyBorder="1"/>
    <xf numFmtId="43" fontId="13" fillId="0" borderId="16" xfId="5" applyFont="1" applyBorder="1" applyAlignment="1">
      <alignment horizontal="left"/>
    </xf>
    <xf numFmtId="43" fontId="32" fillId="0" borderId="0" xfId="5" applyFont="1" applyBorder="1" applyAlignment="1">
      <alignment horizontal="left"/>
    </xf>
    <xf numFmtId="43" fontId="34" fillId="0" borderId="0" xfId="5" applyFont="1" applyBorder="1" applyAlignment="1">
      <alignment horizontal="center"/>
    </xf>
    <xf numFmtId="15" fontId="13" fillId="0" borderId="0" xfId="5" quotePrefix="1" applyNumberFormat="1" applyFont="1" applyBorder="1" applyAlignment="1">
      <alignment horizontal="center"/>
    </xf>
    <xf numFmtId="43" fontId="32" fillId="0" borderId="15" xfId="5" applyFont="1" applyBorder="1"/>
    <xf numFmtId="43" fontId="45" fillId="0" borderId="0" xfId="5" applyNumberFormat="1" applyFont="1" applyBorder="1"/>
    <xf numFmtId="43" fontId="46" fillId="0" borderId="16" xfId="5" applyFont="1" applyBorder="1" applyAlignment="1">
      <alignment horizontal="left"/>
    </xf>
    <xf numFmtId="43" fontId="46" fillId="0" borderId="0" xfId="5" applyFont="1" applyBorder="1"/>
    <xf numFmtId="43" fontId="47" fillId="0" borderId="54" xfId="5" applyFont="1" applyBorder="1"/>
    <xf numFmtId="43" fontId="13" fillId="2" borderId="16" xfId="5" applyFont="1" applyFill="1" applyBorder="1" applyAlignment="1">
      <alignment horizontal="left"/>
    </xf>
    <xf numFmtId="43" fontId="32" fillId="2" borderId="0" xfId="5" applyFont="1" applyFill="1" applyBorder="1" applyAlignment="1">
      <alignment horizontal="left"/>
    </xf>
    <xf numFmtId="43" fontId="32" fillId="2" borderId="0" xfId="5" applyFont="1" applyFill="1" applyBorder="1"/>
    <xf numFmtId="43" fontId="32" fillId="2" borderId="32" xfId="5" applyFont="1" applyFill="1" applyBorder="1"/>
    <xf numFmtId="165" fontId="32" fillId="0" borderId="0" xfId="5" applyNumberFormat="1" applyFont="1" applyBorder="1" applyAlignment="1">
      <alignment horizontal="center"/>
    </xf>
    <xf numFmtId="43" fontId="23" fillId="0" borderId="0" xfId="5" applyFont="1" applyBorder="1" applyAlignment="1">
      <alignment horizontal="center"/>
    </xf>
    <xf numFmtId="168" fontId="45" fillId="0" borderId="0" xfId="5" applyNumberFormat="1" applyFont="1" applyBorder="1"/>
    <xf numFmtId="43" fontId="32" fillId="0" borderId="14" xfId="5" applyFont="1" applyBorder="1"/>
    <xf numFmtId="170" fontId="45" fillId="0" borderId="0" xfId="5" applyNumberFormat="1" applyFont="1" applyBorder="1"/>
    <xf numFmtId="43" fontId="13" fillId="0" borderId="0" xfId="5" applyFont="1" applyAlignment="1">
      <alignment horizontal="center" wrapText="1"/>
    </xf>
    <xf numFmtId="43" fontId="0" fillId="0" borderId="0" xfId="5" applyFont="1" applyAlignment="1">
      <alignment horizontal="center" wrapText="1"/>
    </xf>
    <xf numFmtId="0" fontId="23" fillId="0" borderId="0" xfId="3" applyFill="1" applyBorder="1" applyAlignment="1">
      <alignment horizontal="center" vertical="center" wrapText="1"/>
    </xf>
    <xf numFmtId="43" fontId="48" fillId="0" borderId="0" xfId="5" applyFont="1" applyFill="1" applyBorder="1" applyAlignment="1">
      <alignment horizontal="center" vertical="center" wrapText="1"/>
    </xf>
    <xf numFmtId="43" fontId="46" fillId="0" borderId="54" xfId="5" applyFont="1" applyBorder="1"/>
    <xf numFmtId="43" fontId="49" fillId="0" borderId="0" xfId="5" applyFont="1" applyBorder="1"/>
    <xf numFmtId="43" fontId="46" fillId="0" borderId="55" xfId="5" applyFont="1" applyBorder="1"/>
    <xf numFmtId="171" fontId="32" fillId="0" borderId="0" xfId="5" applyNumberFormat="1" applyFont="1" applyBorder="1" applyAlignment="1">
      <alignment horizontal="center" vertical="center"/>
    </xf>
    <xf numFmtId="43" fontId="34" fillId="0" borderId="0" xfId="5" applyFont="1" applyFill="1" applyBorder="1"/>
    <xf numFmtId="43" fontId="32" fillId="0" borderId="0" xfId="5" applyFont="1" applyFill="1" applyBorder="1"/>
    <xf numFmtId="43" fontId="32" fillId="0" borderId="32" xfId="5" applyFont="1" applyFill="1" applyBorder="1"/>
    <xf numFmtId="43" fontId="45" fillId="0" borderId="0" xfId="5" applyFont="1" applyFill="1"/>
    <xf numFmtId="43" fontId="46" fillId="0" borderId="55" xfId="5" applyFont="1" applyFill="1" applyBorder="1" applyAlignment="1">
      <alignment vertical="center"/>
    </xf>
    <xf numFmtId="43" fontId="13" fillId="0" borderId="54" xfId="5" applyFont="1" applyFill="1" applyBorder="1"/>
    <xf numFmtId="43" fontId="13" fillId="0" borderId="55" xfId="5" applyFont="1" applyFill="1" applyBorder="1"/>
    <xf numFmtId="43" fontId="13" fillId="0" borderId="0" xfId="5" applyFont="1" applyFill="1" applyBorder="1"/>
    <xf numFmtId="43" fontId="13" fillId="0" borderId="32" xfId="5" applyFont="1" applyFill="1" applyBorder="1"/>
    <xf numFmtId="43" fontId="13" fillId="0" borderId="15" xfId="5" applyFont="1" applyFill="1" applyBorder="1"/>
    <xf numFmtId="43" fontId="23" fillId="0" borderId="15" xfId="5" applyFont="1" applyFill="1" applyBorder="1"/>
    <xf numFmtId="43" fontId="23" fillId="0" borderId="14" xfId="5" applyFont="1" applyFill="1" applyBorder="1"/>
    <xf numFmtId="43" fontId="23" fillId="0" borderId="0" xfId="5" applyFont="1" applyFill="1"/>
    <xf numFmtId="165" fontId="45" fillId="0" borderId="0" xfId="5" applyNumberFormat="1" applyFont="1" applyFill="1"/>
    <xf numFmtId="165" fontId="45" fillId="0" borderId="0" xfId="5" applyNumberFormat="1" applyFont="1"/>
    <xf numFmtId="43" fontId="23" fillId="0" borderId="0" xfId="5" applyFont="1" applyFill="1" applyBorder="1" applyAlignment="1">
      <alignment horizontal="center" vertical="center" wrapText="1"/>
    </xf>
    <xf numFmtId="43" fontId="46" fillId="0" borderId="0" xfId="5" applyFont="1" applyFill="1" applyBorder="1" applyAlignment="1">
      <alignment horizontal="left" vertical="center" wrapText="1"/>
    </xf>
    <xf numFmtId="43" fontId="23" fillId="0" borderId="0" xfId="5" applyFont="1"/>
    <xf numFmtId="0" fontId="62" fillId="0" borderId="22" xfId="0" applyFont="1" applyBorder="1" applyAlignment="1">
      <alignment vertical="center"/>
    </xf>
    <xf numFmtId="0" fontId="23" fillId="0" borderId="10" xfId="3" applyBorder="1" applyAlignment="1">
      <alignment vertical="center"/>
    </xf>
    <xf numFmtId="0" fontId="23" fillId="0" borderId="0" xfId="3" applyAlignment="1">
      <alignment vertical="center"/>
    </xf>
    <xf numFmtId="0" fontId="23" fillId="5" borderId="30" xfId="3" applyFill="1" applyBorder="1" applyAlignment="1">
      <alignment vertical="center"/>
    </xf>
    <xf numFmtId="43" fontId="47" fillId="5" borderId="30" xfId="5" applyFont="1" applyFill="1" applyBorder="1" applyAlignment="1">
      <alignment horizontal="center" vertical="center"/>
    </xf>
    <xf numFmtId="43" fontId="13" fillId="5" borderId="11" xfId="5" applyFont="1" applyFill="1" applyBorder="1" applyAlignment="1">
      <alignment horizontal="center" vertical="center"/>
    </xf>
    <xf numFmtId="43" fontId="46" fillId="0" borderId="30" xfId="5" applyFont="1" applyBorder="1" applyAlignment="1">
      <alignment horizontal="center" vertical="center"/>
    </xf>
    <xf numFmtId="0" fontId="23" fillId="0" borderId="0" xfId="3" applyFill="1" applyAlignment="1">
      <alignment vertical="center"/>
    </xf>
    <xf numFmtId="0" fontId="47" fillId="5" borderId="30" xfId="3" applyFont="1" applyFill="1" applyBorder="1" applyAlignment="1">
      <alignment horizontal="center" vertical="center"/>
    </xf>
    <xf numFmtId="0" fontId="13" fillId="0" borderId="30" xfId="3" applyFont="1" applyBorder="1" applyAlignment="1">
      <alignment horizontal="center" vertical="center"/>
    </xf>
    <xf numFmtId="0" fontId="23" fillId="0" borderId="30" xfId="3" applyBorder="1" applyAlignment="1">
      <alignment vertical="center"/>
    </xf>
    <xf numFmtId="0" fontId="49" fillId="0" borderId="30" xfId="3" applyFont="1" applyBorder="1" applyAlignment="1">
      <alignment horizontal="center" vertical="center"/>
    </xf>
    <xf numFmtId="0" fontId="23" fillId="0" borderId="0" xfId="3" applyBorder="1" applyAlignment="1">
      <alignment vertical="center"/>
    </xf>
    <xf numFmtId="43" fontId="46" fillId="0" borderId="7" xfId="5" applyFont="1" applyBorder="1" applyAlignment="1">
      <alignment vertical="center"/>
    </xf>
    <xf numFmtId="0" fontId="23" fillId="0" borderId="28" xfId="3" applyBorder="1" applyAlignment="1">
      <alignment vertical="center"/>
    </xf>
    <xf numFmtId="0" fontId="23" fillId="0" borderId="13" xfId="3" applyBorder="1" applyAlignment="1">
      <alignment vertical="center"/>
    </xf>
    <xf numFmtId="43" fontId="46" fillId="0" borderId="16" xfId="5" applyFont="1" applyBorder="1" applyAlignment="1">
      <alignment horizontal="left" vertical="center"/>
    </xf>
    <xf numFmtId="0" fontId="23" fillId="0" borderId="32" xfId="3" applyBorder="1" applyAlignment="1">
      <alignment vertical="center"/>
    </xf>
    <xf numFmtId="43" fontId="46" fillId="0" borderId="8" xfId="5" applyFont="1" applyBorder="1" applyAlignment="1">
      <alignment vertical="center"/>
    </xf>
    <xf numFmtId="0" fontId="23" fillId="0" borderId="15" xfId="3" applyBorder="1" applyAlignment="1">
      <alignment vertical="center"/>
    </xf>
    <xf numFmtId="0" fontId="23" fillId="0" borderId="14" xfId="3" applyBorder="1" applyAlignment="1">
      <alignment vertical="center"/>
    </xf>
    <xf numFmtId="0" fontId="51" fillId="0" borderId="16" xfId="3" applyFont="1" applyBorder="1" applyAlignment="1">
      <alignment vertical="center"/>
    </xf>
    <xf numFmtId="0" fontId="51" fillId="0" borderId="0" xfId="3" applyFont="1" applyBorder="1" applyAlignment="1">
      <alignment vertical="center"/>
    </xf>
    <xf numFmtId="0" fontId="51" fillId="0" borderId="32" xfId="3" applyFont="1" applyBorder="1" applyAlignment="1">
      <alignment vertical="center"/>
    </xf>
    <xf numFmtId="0" fontId="50" fillId="0" borderId="16" xfId="3" applyFont="1" applyBorder="1" applyAlignment="1">
      <alignment vertical="center"/>
    </xf>
    <xf numFmtId="0" fontId="50" fillId="0" borderId="0" xfId="3" applyFont="1" applyBorder="1" applyAlignment="1">
      <alignment vertical="center"/>
    </xf>
    <xf numFmtId="0" fontId="50" fillId="0" borderId="32" xfId="3" applyFont="1" applyBorder="1" applyAlignment="1">
      <alignment horizontal="center" vertical="center"/>
    </xf>
    <xf numFmtId="0" fontId="50" fillId="0" borderId="16" xfId="3" applyFont="1" applyBorder="1" applyAlignment="1">
      <alignment horizontal="center" vertical="center"/>
    </xf>
    <xf numFmtId="43" fontId="51" fillId="0" borderId="0" xfId="5" applyFont="1" applyBorder="1" applyAlignment="1">
      <alignment vertical="center"/>
    </xf>
    <xf numFmtId="0" fontId="51" fillId="0" borderId="32" xfId="3" applyFont="1" applyBorder="1" applyAlignment="1">
      <alignment horizontal="center" vertical="center"/>
    </xf>
    <xf numFmtId="43" fontId="63" fillId="0" borderId="0" xfId="5" applyFont="1" applyBorder="1" applyAlignment="1">
      <alignment vertical="center"/>
    </xf>
    <xf numFmtId="0" fontId="51" fillId="0" borderId="0" xfId="3" quotePrefix="1" applyFont="1" applyBorder="1" applyAlignment="1">
      <alignment vertical="center"/>
    </xf>
    <xf numFmtId="0" fontId="51" fillId="0" borderId="8" xfId="3" applyFont="1" applyBorder="1" applyAlignment="1">
      <alignment vertical="center"/>
    </xf>
    <xf numFmtId="0" fontId="51" fillId="0" borderId="15" xfId="3" applyFont="1" applyBorder="1" applyAlignment="1">
      <alignment vertical="center"/>
    </xf>
    <xf numFmtId="0" fontId="51" fillId="0" borderId="14" xfId="3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5" fillId="0" borderId="9" xfId="0" applyFont="1" applyBorder="1" applyAlignment="1">
      <alignment horizontal="center" vertical="center" wrapText="1"/>
    </xf>
    <xf numFmtId="43" fontId="43" fillId="0" borderId="47" xfId="0" applyNumberFormat="1" applyFont="1" applyBorder="1" applyAlignment="1">
      <alignment horizontal="right" vertical="center"/>
    </xf>
    <xf numFmtId="164" fontId="0" fillId="0" borderId="0" xfId="0" applyNumberFormat="1"/>
    <xf numFmtId="43" fontId="43" fillId="0" borderId="49" xfId="0" applyNumberFormat="1" applyFont="1" applyBorder="1" applyAlignment="1">
      <alignment horizontal="right" vertical="center"/>
    </xf>
    <xf numFmtId="0" fontId="54" fillId="0" borderId="9" xfId="0" applyFont="1" applyBorder="1" applyAlignment="1">
      <alignment vertical="center"/>
    </xf>
    <xf numFmtId="43" fontId="57" fillId="0" borderId="47" xfId="0" applyNumberFormat="1" applyFont="1" applyBorder="1" applyAlignment="1">
      <alignment horizontal="right" vertical="center"/>
    </xf>
    <xf numFmtId="164" fontId="57" fillId="0" borderId="48" xfId="10" applyFont="1" applyBorder="1" applyAlignment="1">
      <alignment horizontal="right" vertical="center"/>
    </xf>
    <xf numFmtId="43" fontId="27" fillId="0" borderId="49" xfId="0" applyNumberFormat="1" applyFont="1" applyBorder="1" applyAlignment="1">
      <alignment horizontal="right" vertical="center"/>
    </xf>
    <xf numFmtId="0" fontId="0" fillId="0" borderId="16" xfId="0" applyBorder="1"/>
    <xf numFmtId="0" fontId="0" fillId="0" borderId="32" xfId="0" applyBorder="1"/>
    <xf numFmtId="0" fontId="57" fillId="0" borderId="9" xfId="0" applyFont="1" applyBorder="1" applyAlignment="1">
      <alignment horizontal="right" vertical="center"/>
    </xf>
    <xf numFmtId="0" fontId="0" fillId="0" borderId="7" xfId="0" applyBorder="1"/>
    <xf numFmtId="0" fontId="29" fillId="0" borderId="29" xfId="2" applyFont="1" applyBorder="1" applyAlignment="1"/>
    <xf numFmtId="0" fontId="0" fillId="0" borderId="28" xfId="0" applyBorder="1"/>
    <xf numFmtId="0" fontId="0" fillId="0" borderId="13" xfId="0" applyBorder="1"/>
    <xf numFmtId="0" fontId="0" fillId="0" borderId="0" xfId="0" applyBorder="1"/>
    <xf numFmtId="0" fontId="13" fillId="0" borderId="15" xfId="0" applyFont="1" applyBorder="1" applyAlignment="1">
      <alignment horizontal="center" vertical="center"/>
    </xf>
    <xf numFmtId="0" fontId="55" fillId="0" borderId="15" xfId="0" applyFont="1" applyBorder="1" applyAlignment="1">
      <alignment vertical="center"/>
    </xf>
    <xf numFmtId="0" fontId="0" fillId="0" borderId="12" xfId="0" applyBorder="1"/>
    <xf numFmtId="0" fontId="0" fillId="0" borderId="14" xfId="0" applyBorder="1"/>
    <xf numFmtId="0" fontId="53" fillId="0" borderId="10" xfId="0" applyFont="1" applyBorder="1" applyAlignment="1">
      <alignment vertical="center"/>
    </xf>
    <xf numFmtId="0" fontId="53" fillId="0" borderId="11" xfId="0" applyFont="1" applyBorder="1" applyAlignment="1">
      <alignment horizontal="center" vertical="center"/>
    </xf>
    <xf numFmtId="0" fontId="55" fillId="0" borderId="11" xfId="0" applyFont="1" applyBorder="1" applyAlignment="1">
      <alignment vertical="center"/>
    </xf>
    <xf numFmtId="0" fontId="27" fillId="0" borderId="11" xfId="0" applyFont="1" applyBorder="1" applyAlignment="1">
      <alignment horizontal="right" vertical="center"/>
    </xf>
    <xf numFmtId="0" fontId="57" fillId="0" borderId="11" xfId="0" applyFont="1" applyBorder="1" applyAlignment="1">
      <alignment horizontal="right" vertical="center"/>
    </xf>
    <xf numFmtId="0" fontId="27" fillId="0" borderId="11" xfId="0" applyFont="1" applyBorder="1" applyAlignment="1">
      <alignment vertical="center"/>
    </xf>
    <xf numFmtId="2" fontId="27" fillId="0" borderId="11" xfId="0" applyNumberFormat="1" applyFont="1" applyBorder="1" applyAlignment="1">
      <alignment horizontal="right" vertical="center"/>
    </xf>
    <xf numFmtId="0" fontId="23" fillId="2" borderId="3" xfId="3" applyFont="1" applyFill="1" applyBorder="1" applyAlignment="1">
      <alignment vertical="center"/>
    </xf>
    <xf numFmtId="0" fontId="23" fillId="3" borderId="3" xfId="3" applyFont="1" applyFill="1" applyBorder="1" applyAlignment="1">
      <alignment vertical="center"/>
    </xf>
    <xf numFmtId="0" fontId="23" fillId="3" borderId="59" xfId="3" applyFont="1" applyFill="1" applyBorder="1" applyAlignment="1">
      <alignment vertical="center"/>
    </xf>
    <xf numFmtId="43" fontId="27" fillId="0" borderId="58" xfId="0" applyNumberFormat="1" applyFont="1" applyBorder="1" applyAlignment="1">
      <alignment horizontal="right" vertical="center"/>
    </xf>
    <xf numFmtId="43" fontId="27" fillId="0" borderId="72" xfId="0" applyNumberFormat="1" applyFont="1" applyBorder="1" applyAlignment="1">
      <alignment horizontal="right" vertical="center"/>
    </xf>
    <xf numFmtId="164" fontId="27" fillId="0" borderId="73" xfId="0" applyNumberFormat="1" applyFont="1" applyBorder="1" applyAlignment="1">
      <alignment horizontal="right" vertical="center"/>
    </xf>
    <xf numFmtId="43" fontId="27" fillId="0" borderId="75" xfId="0" applyNumberFormat="1" applyFont="1" applyBorder="1" applyAlignment="1">
      <alignment horizontal="right" vertical="center"/>
    </xf>
    <xf numFmtId="0" fontId="27" fillId="0" borderId="75" xfId="0" applyFont="1" applyBorder="1" applyAlignment="1">
      <alignment horizontal="right" vertical="center"/>
    </xf>
    <xf numFmtId="0" fontId="27" fillId="0" borderId="30" xfId="0" applyFont="1" applyBorder="1" applyAlignment="1">
      <alignment horizontal="right" vertical="center"/>
    </xf>
    <xf numFmtId="0" fontId="27" fillId="0" borderId="71" xfId="0" applyFont="1" applyBorder="1" applyAlignment="1">
      <alignment horizontal="right" vertical="center"/>
    </xf>
    <xf numFmtId="0" fontId="27" fillId="0" borderId="76" xfId="0" applyFont="1" applyBorder="1" applyAlignment="1">
      <alignment horizontal="right" vertical="center"/>
    </xf>
    <xf numFmtId="0" fontId="27" fillId="0" borderId="77" xfId="0" applyFont="1" applyBorder="1" applyAlignment="1">
      <alignment horizontal="right" vertical="center"/>
    </xf>
    <xf numFmtId="0" fontId="27" fillId="0" borderId="78" xfId="0" applyFont="1" applyBorder="1" applyAlignment="1">
      <alignment horizontal="right" vertical="center"/>
    </xf>
    <xf numFmtId="43" fontId="57" fillId="0" borderId="6" xfId="0" applyNumberFormat="1" applyFont="1" applyBorder="1" applyAlignment="1">
      <alignment horizontal="right" vertical="center"/>
    </xf>
    <xf numFmtId="43" fontId="57" fillId="0" borderId="48" xfId="0" applyNumberFormat="1" applyFont="1" applyBorder="1" applyAlignment="1">
      <alignment horizontal="right" vertical="center"/>
    </xf>
    <xf numFmtId="43" fontId="57" fillId="0" borderId="49" xfId="0" applyNumberFormat="1" applyFont="1" applyBorder="1" applyAlignment="1">
      <alignment horizontal="right" vertical="center"/>
    </xf>
    <xf numFmtId="0" fontId="57" fillId="0" borderId="9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2" fontId="27" fillId="0" borderId="30" xfId="0" applyNumberFormat="1" applyFont="1" applyBorder="1" applyAlignment="1">
      <alignment horizontal="right" vertical="center"/>
    </xf>
    <xf numFmtId="0" fontId="27" fillId="0" borderId="32" xfId="0" applyFont="1" applyBorder="1" applyAlignment="1">
      <alignment horizontal="right" vertical="center"/>
    </xf>
    <xf numFmtId="43" fontId="57" fillId="0" borderId="77" xfId="0" applyNumberFormat="1" applyFont="1" applyBorder="1" applyAlignment="1">
      <alignment horizontal="right" vertical="center"/>
    </xf>
    <xf numFmtId="43" fontId="57" fillId="0" borderId="71" xfId="0" applyNumberFormat="1" applyFont="1" applyBorder="1" applyAlignment="1">
      <alignment horizontal="right" vertical="center"/>
    </xf>
    <xf numFmtId="164" fontId="57" fillId="0" borderId="76" xfId="0" applyNumberFormat="1" applyFont="1" applyBorder="1" applyAlignment="1">
      <alignment horizontal="right" vertical="center"/>
    </xf>
    <xf numFmtId="43" fontId="57" fillId="0" borderId="75" xfId="0" applyNumberFormat="1" applyFont="1" applyBorder="1" applyAlignment="1">
      <alignment horizontal="right" vertical="center"/>
    </xf>
    <xf numFmtId="0" fontId="57" fillId="0" borderId="30" xfId="0" applyFont="1" applyBorder="1" applyAlignment="1">
      <alignment horizontal="right" vertical="center"/>
    </xf>
    <xf numFmtId="43" fontId="27" fillId="0" borderId="4" xfId="0" applyNumberFormat="1" applyFont="1" applyBorder="1" applyAlignment="1">
      <alignment horizontal="right" vertical="center"/>
    </xf>
    <xf numFmtId="164" fontId="57" fillId="0" borderId="74" xfId="0" applyNumberFormat="1" applyFont="1" applyBorder="1" applyAlignment="1">
      <alignment horizontal="right" vertical="center"/>
    </xf>
    <xf numFmtId="164" fontId="57" fillId="0" borderId="48" xfId="0" applyNumberFormat="1" applyFont="1" applyBorder="1" applyAlignment="1">
      <alignment horizontal="right" vertical="center"/>
    </xf>
    <xf numFmtId="9" fontId="57" fillId="0" borderId="12" xfId="13" applyFont="1" applyBorder="1" applyAlignment="1">
      <alignment horizontal="right" vertical="center"/>
    </xf>
    <xf numFmtId="0" fontId="65" fillId="6" borderId="8" xfId="0" applyFont="1" applyFill="1" applyBorder="1" applyAlignment="1">
      <alignment vertical="center"/>
    </xf>
    <xf numFmtId="164" fontId="66" fillId="6" borderId="47" xfId="10" applyFont="1" applyFill="1" applyBorder="1" applyAlignment="1">
      <alignment horizontal="right" vertical="center"/>
    </xf>
    <xf numFmtId="164" fontId="66" fillId="6" borderId="48" xfId="10" applyFont="1" applyFill="1" applyBorder="1" applyAlignment="1">
      <alignment horizontal="right" vertical="center"/>
    </xf>
    <xf numFmtId="43" fontId="66" fillId="6" borderId="48" xfId="10" applyNumberFormat="1" applyFont="1" applyFill="1" applyBorder="1" applyAlignment="1">
      <alignment horizontal="right" vertical="center"/>
    </xf>
    <xf numFmtId="173" fontId="66" fillId="6" borderId="9" xfId="0" applyNumberFormat="1" applyFont="1" applyFill="1" applyBorder="1" applyAlignment="1">
      <alignment horizontal="right" vertical="center"/>
    </xf>
    <xf numFmtId="0" fontId="66" fillId="6" borderId="12" xfId="0" applyFont="1" applyFill="1" applyBorder="1" applyAlignment="1">
      <alignment horizontal="right" vertical="center"/>
    </xf>
    <xf numFmtId="0" fontId="38" fillId="6" borderId="6" xfId="0" applyFont="1" applyFill="1" applyBorder="1" applyAlignment="1">
      <alignment vertical="center"/>
    </xf>
    <xf numFmtId="0" fontId="57" fillId="6" borderId="12" xfId="0" applyFont="1" applyFill="1" applyBorder="1" applyAlignment="1">
      <alignment horizontal="right" vertical="center"/>
    </xf>
    <xf numFmtId="0" fontId="49" fillId="6" borderId="9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43" fontId="23" fillId="0" borderId="12" xfId="5" applyFont="1" applyBorder="1"/>
    <xf numFmtId="0" fontId="29" fillId="0" borderId="13" xfId="2" applyFont="1" applyBorder="1" applyAlignment="1"/>
    <xf numFmtId="0" fontId="32" fillId="0" borderId="28" xfId="0" applyFont="1" applyBorder="1"/>
    <xf numFmtId="0" fontId="32" fillId="0" borderId="13" xfId="0" applyFont="1" applyBorder="1"/>
    <xf numFmtId="0" fontId="32" fillId="0" borderId="0" xfId="0" applyFont="1" applyBorder="1"/>
    <xf numFmtId="0" fontId="32" fillId="0" borderId="22" xfId="0" applyFont="1" applyBorder="1"/>
    <xf numFmtId="0" fontId="32" fillId="0" borderId="12" xfId="0" applyFont="1" applyBorder="1"/>
    <xf numFmtId="43" fontId="32" fillId="0" borderId="0" xfId="0" applyNumberFormat="1" applyFont="1" applyBorder="1"/>
    <xf numFmtId="0" fontId="32" fillId="0" borderId="32" xfId="0" applyFont="1" applyBorder="1"/>
    <xf numFmtId="43" fontId="34" fillId="0" borderId="0" xfId="0" applyNumberFormat="1" applyFont="1" applyBorder="1"/>
    <xf numFmtId="167" fontId="34" fillId="0" borderId="22" xfId="0" applyNumberFormat="1" applyFont="1" applyBorder="1" applyAlignment="1">
      <alignment horizontal="center"/>
    </xf>
    <xf numFmtId="167" fontId="34" fillId="0" borderId="12" xfId="0" applyNumberFormat="1" applyFont="1" applyBorder="1" applyAlignment="1">
      <alignment horizontal="center"/>
    </xf>
    <xf numFmtId="0" fontId="32" fillId="0" borderId="15" xfId="0" applyFont="1" applyBorder="1"/>
    <xf numFmtId="0" fontId="61" fillId="0" borderId="15" xfId="0" applyFont="1" applyBorder="1"/>
    <xf numFmtId="0" fontId="32" fillId="0" borderId="58" xfId="0" applyFont="1" applyBorder="1"/>
    <xf numFmtId="0" fontId="67" fillId="0" borderId="59" xfId="0" applyFont="1" applyBorder="1" applyAlignment="1">
      <alignment horizontal="center" vertical="top" wrapText="1"/>
    </xf>
    <xf numFmtId="0" fontId="67" fillId="0" borderId="76" xfId="0" applyFont="1" applyBorder="1" applyAlignment="1">
      <alignment horizontal="center" vertical="top" wrapText="1"/>
    </xf>
    <xf numFmtId="0" fontId="67" fillId="0" borderId="77" xfId="0" applyFont="1" applyBorder="1" applyAlignment="1">
      <alignment horizontal="center" vertical="top" wrapText="1"/>
    </xf>
    <xf numFmtId="0" fontId="32" fillId="0" borderId="61" xfId="0" applyFont="1" applyBorder="1"/>
    <xf numFmtId="0" fontId="67" fillId="4" borderId="61" xfId="0" applyFont="1" applyFill="1" applyBorder="1" applyAlignment="1">
      <alignment horizontal="center" wrapText="1"/>
    </xf>
    <xf numFmtId="0" fontId="67" fillId="4" borderId="3" xfId="0" applyFont="1" applyFill="1" applyBorder="1" applyAlignment="1">
      <alignment horizontal="center" wrapText="1"/>
    </xf>
    <xf numFmtId="0" fontId="67" fillId="4" borderId="62" xfId="0" applyFont="1" applyFill="1" applyBorder="1" applyAlignment="1">
      <alignment horizontal="center" wrapText="1"/>
    </xf>
    <xf numFmtId="0" fontId="34" fillId="0" borderId="61" xfId="0" applyFont="1" applyBorder="1"/>
    <xf numFmtId="0" fontId="32" fillId="0" borderId="3" xfId="0" applyFont="1" applyBorder="1"/>
    <xf numFmtId="0" fontId="32" fillId="0" borderId="62" xfId="0" applyFont="1" applyBorder="1"/>
    <xf numFmtId="15" fontId="32" fillId="0" borderId="3" xfId="0" quotePrefix="1" applyNumberFormat="1" applyFont="1" applyBorder="1"/>
    <xf numFmtId="0" fontId="32" fillId="0" borderId="67" xfId="0" applyFont="1" applyBorder="1"/>
    <xf numFmtId="0" fontId="32" fillId="0" borderId="68" xfId="0" applyFont="1" applyBorder="1"/>
    <xf numFmtId="0" fontId="32" fillId="0" borderId="0" xfId="0" applyFont="1"/>
    <xf numFmtId="43" fontId="34" fillId="0" borderId="79" xfId="0" applyNumberFormat="1" applyFont="1" applyBorder="1"/>
    <xf numFmtId="43" fontId="34" fillId="0" borderId="47" xfId="0" applyNumberFormat="1" applyFont="1" applyBorder="1"/>
    <xf numFmtId="43" fontId="34" fillId="0" borderId="80" xfId="0" applyNumberFormat="1" applyFont="1" applyBorder="1"/>
    <xf numFmtId="0" fontId="32" fillId="0" borderId="47" xfId="0" applyFont="1" applyBorder="1"/>
    <xf numFmtId="164" fontId="32" fillId="0" borderId="3" xfId="10" applyFont="1" applyBorder="1"/>
    <xf numFmtId="9" fontId="32" fillId="0" borderId="62" xfId="0" applyNumberFormat="1" applyFont="1" applyBorder="1"/>
    <xf numFmtId="0" fontId="34" fillId="0" borderId="61" xfId="0" applyFont="1" applyBorder="1" applyAlignment="1">
      <alignment horizontal="center" vertical="center"/>
    </xf>
    <xf numFmtId="167" fontId="34" fillId="0" borderId="3" xfId="0" applyNumberFormat="1" applyFont="1" applyBorder="1" applyAlignment="1">
      <alignment horizontal="center"/>
    </xf>
    <xf numFmtId="0" fontId="67" fillId="4" borderId="73" xfId="0" applyFont="1" applyFill="1" applyBorder="1" applyAlignment="1">
      <alignment horizontal="center" wrapText="1"/>
    </xf>
    <xf numFmtId="0" fontId="68" fillId="0" borderId="3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4" fontId="32" fillId="0" borderId="3" xfId="0" applyNumberFormat="1" applyFont="1" applyBorder="1" applyAlignment="1">
      <alignment horizontal="center"/>
    </xf>
    <xf numFmtId="164" fontId="32" fillId="0" borderId="3" xfId="10" applyFont="1" applyBorder="1" applyAlignment="1">
      <alignment horizontal="center"/>
    </xf>
    <xf numFmtId="15" fontId="32" fillId="0" borderId="3" xfId="0" quotePrefix="1" applyNumberFormat="1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43" fontId="0" fillId="0" borderId="0" xfId="0" applyNumberFormat="1"/>
    <xf numFmtId="165" fontId="0" fillId="0" borderId="16" xfId="1" applyNumberFormat="1" applyFont="1" applyBorder="1" applyAlignment="1">
      <alignment horizontal="left"/>
    </xf>
    <xf numFmtId="43" fontId="27" fillId="0" borderId="3" xfId="0" applyNumberFormat="1" applyFont="1" applyBorder="1" applyAlignment="1">
      <alignment horizontal="right" vertical="center"/>
    </xf>
    <xf numFmtId="43" fontId="27" fillId="0" borderId="50" xfId="0" applyNumberFormat="1" applyFont="1" applyBorder="1" applyAlignment="1">
      <alignment horizontal="right" vertical="center"/>
    </xf>
    <xf numFmtId="43" fontId="27" fillId="0" borderId="51" xfId="0" applyNumberFormat="1" applyFont="1" applyBorder="1" applyAlignment="1">
      <alignment horizontal="right" vertical="center"/>
    </xf>
    <xf numFmtId="43" fontId="27" fillId="0" borderId="48" xfId="0" applyNumberFormat="1" applyFont="1" applyBorder="1" applyAlignment="1">
      <alignment horizontal="right" vertical="center"/>
    </xf>
    <xf numFmtId="43" fontId="57" fillId="0" borderId="9" xfId="0" applyNumberFormat="1" applyFont="1" applyBorder="1" applyAlignment="1">
      <alignment horizontal="right" vertical="center"/>
    </xf>
    <xf numFmtId="165" fontId="57" fillId="0" borderId="9" xfId="0" applyNumberFormat="1" applyFont="1" applyBorder="1" applyAlignment="1">
      <alignment horizontal="right" vertical="center"/>
    </xf>
    <xf numFmtId="43" fontId="66" fillId="6" borderId="50" xfId="0" applyNumberFormat="1" applyFont="1" applyFill="1" applyBorder="1" applyAlignment="1">
      <alignment horizontal="right" vertical="center"/>
    </xf>
    <xf numFmtId="43" fontId="69" fillId="6" borderId="47" xfId="0" applyNumberFormat="1" applyFont="1" applyFill="1" applyBorder="1" applyAlignment="1">
      <alignment horizontal="right" vertical="center"/>
    </xf>
    <xf numFmtId="43" fontId="66" fillId="6" borderId="9" xfId="0" applyNumberFormat="1" applyFont="1" applyFill="1" applyBorder="1" applyAlignment="1">
      <alignment horizontal="right" vertical="center"/>
    </xf>
    <xf numFmtId="0" fontId="51" fillId="0" borderId="0" xfId="0" applyFont="1" applyBorder="1"/>
    <xf numFmtId="0" fontId="51" fillId="0" borderId="30" xfId="0" applyFont="1" applyBorder="1"/>
    <xf numFmtId="43" fontId="66" fillId="0" borderId="47" xfId="0" applyNumberFormat="1" applyFont="1" applyBorder="1" applyAlignment="1">
      <alignment horizontal="right" vertical="center"/>
    </xf>
    <xf numFmtId="164" fontId="69" fillId="0" borderId="53" xfId="10" applyFont="1" applyBorder="1" applyAlignment="1">
      <alignment horizontal="right" vertical="center"/>
    </xf>
    <xf numFmtId="43" fontId="69" fillId="0" borderId="49" xfId="0" applyNumberFormat="1" applyFont="1" applyBorder="1" applyAlignment="1">
      <alignment horizontal="right" vertical="center"/>
    </xf>
    <xf numFmtId="164" fontId="69" fillId="0" borderId="74" xfId="0" applyNumberFormat="1" applyFont="1" applyBorder="1" applyAlignment="1">
      <alignment horizontal="right" vertical="center"/>
    </xf>
    <xf numFmtId="164" fontId="69" fillId="0" borderId="48" xfId="0" applyNumberFormat="1" applyFont="1" applyBorder="1" applyAlignment="1">
      <alignment horizontal="right" vertical="center"/>
    </xf>
    <xf numFmtId="164" fontId="69" fillId="0" borderId="53" xfId="0" applyNumberFormat="1" applyFont="1" applyBorder="1" applyAlignment="1">
      <alignment horizontal="right" vertical="center"/>
    </xf>
    <xf numFmtId="0" fontId="66" fillId="0" borderId="9" xfId="0" applyFont="1" applyBorder="1" applyAlignment="1">
      <alignment horizontal="right" vertical="center"/>
    </xf>
    <xf numFmtId="43" fontId="66" fillId="6" borderId="53" xfId="10" applyNumberFormat="1" applyFont="1" applyFill="1" applyBorder="1" applyAlignment="1">
      <alignment horizontal="right" vertical="center"/>
    </xf>
    <xf numFmtId="43" fontId="12" fillId="0" borderId="0" xfId="2" applyNumberFormat="1" applyAlignment="1">
      <alignment horizontal="center"/>
    </xf>
    <xf numFmtId="164" fontId="12" fillId="0" borderId="0" xfId="10" applyFont="1"/>
    <xf numFmtId="0" fontId="0" fillId="0" borderId="3" xfId="0" applyFont="1" applyBorder="1" applyAlignment="1">
      <alignment wrapText="1"/>
    </xf>
    <xf numFmtId="0" fontId="16" fillId="0" borderId="25" xfId="2" applyFont="1" applyBorder="1" applyAlignment="1"/>
    <xf numFmtId="0" fontId="33" fillId="0" borderId="0" xfId="2" applyFont="1" applyBorder="1" applyAlignment="1">
      <alignment horizontal="center"/>
    </xf>
    <xf numFmtId="40" fontId="37" fillId="0" borderId="21" xfId="2" applyNumberFormat="1" applyFont="1" applyBorder="1" applyAlignment="1"/>
    <xf numFmtId="40" fontId="33" fillId="0" borderId="12" xfId="2" applyNumberFormat="1" applyFont="1" applyBorder="1" applyAlignment="1">
      <alignment horizontal="center"/>
    </xf>
    <xf numFmtId="40" fontId="34" fillId="0" borderId="36" xfId="1" applyNumberFormat="1" applyFont="1" applyFill="1" applyBorder="1" applyAlignment="1">
      <alignment horizontal="center"/>
    </xf>
    <xf numFmtId="0" fontId="39" fillId="0" borderId="3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left" vertical="center" wrapText="1"/>
    </xf>
    <xf numFmtId="0" fontId="62" fillId="0" borderId="6" xfId="0" applyFont="1" applyBorder="1" applyAlignment="1">
      <alignment vertical="center"/>
    </xf>
    <xf numFmtId="0" fontId="0" fillId="0" borderId="22" xfId="0" applyBorder="1"/>
    <xf numFmtId="164" fontId="45" fillId="0" borderId="0" xfId="10" applyFont="1"/>
    <xf numFmtId="43" fontId="27" fillId="0" borderId="50" xfId="0" applyNumberFormat="1" applyFont="1" applyFill="1" applyBorder="1" applyAlignment="1">
      <alignment horizontal="right" vertical="center"/>
    </xf>
    <xf numFmtId="43" fontId="43" fillId="0" borderId="50" xfId="5" applyFont="1" applyFill="1" applyBorder="1" applyAlignment="1">
      <alignment horizontal="right" vertical="center"/>
    </xf>
    <xf numFmtId="0" fontId="23" fillId="0" borderId="0" xfId="3"/>
    <xf numFmtId="165" fontId="34" fillId="0" borderId="36" xfId="1" applyNumberFormat="1" applyFont="1" applyFill="1" applyBorder="1" applyAlignment="1">
      <alignment horizontal="center"/>
    </xf>
    <xf numFmtId="165" fontId="34" fillId="0" borderId="42" xfId="1" applyNumberFormat="1" applyFont="1" applyFill="1" applyBorder="1" applyAlignment="1">
      <alignment horizontal="center"/>
    </xf>
    <xf numFmtId="165" fontId="34" fillId="0" borderId="40" xfId="1" applyNumberFormat="1" applyFont="1" applyFill="1" applyBorder="1" applyAlignment="1">
      <alignment horizontal="center"/>
    </xf>
    <xf numFmtId="0" fontId="70" fillId="0" borderId="0" xfId="61" applyFont="1"/>
    <xf numFmtId="0" fontId="72" fillId="0" borderId="0" xfId="61" applyFont="1"/>
    <xf numFmtId="0" fontId="71" fillId="0" borderId="0" xfId="61" applyFont="1" applyAlignment="1">
      <alignment horizontal="centerContinuous"/>
    </xf>
    <xf numFmtId="0" fontId="72" fillId="0" borderId="0" xfId="61" applyFont="1" applyAlignment="1">
      <alignment horizontal="centerContinuous"/>
    </xf>
    <xf numFmtId="0" fontId="73" fillId="0" borderId="0" xfId="61" applyFont="1" applyAlignment="1">
      <alignment horizontal="centerContinuous"/>
    </xf>
    <xf numFmtId="0" fontId="74" fillId="0" borderId="0" xfId="61" applyFont="1" applyFill="1"/>
    <xf numFmtId="0" fontId="74" fillId="0" borderId="0" xfId="61" applyFont="1"/>
    <xf numFmtId="0" fontId="75" fillId="0" borderId="0" xfId="61" applyFont="1" applyAlignment="1">
      <alignment horizontal="center"/>
    </xf>
    <xf numFmtId="0" fontId="76" fillId="0" borderId="0" xfId="61" applyFont="1" applyBorder="1" applyAlignment="1">
      <alignment horizontal="center"/>
    </xf>
    <xf numFmtId="0" fontId="79" fillId="0" borderId="89" xfId="61" applyFont="1" applyBorder="1" applyAlignment="1">
      <alignment horizontal="center" vertical="center" wrapText="1"/>
    </xf>
    <xf numFmtId="17" fontId="79" fillId="0" borderId="36" xfId="61" quotePrefix="1" applyNumberFormat="1" applyFont="1" applyBorder="1" applyAlignment="1">
      <alignment horizontal="center" vertical="center" wrapText="1"/>
    </xf>
    <xf numFmtId="17" fontId="79" fillId="0" borderId="94" xfId="61" applyNumberFormat="1" applyFont="1" applyBorder="1" applyAlignment="1">
      <alignment horizontal="center" vertical="center" wrapText="1"/>
    </xf>
    <xf numFmtId="17" fontId="79" fillId="0" borderId="36" xfId="61" applyNumberFormat="1" applyFont="1" applyBorder="1" applyAlignment="1">
      <alignment horizontal="center" vertical="center" wrapText="1"/>
    </xf>
    <xf numFmtId="0" fontId="77" fillId="0" borderId="0" xfId="61" applyFont="1"/>
    <xf numFmtId="0" fontId="74" fillId="0" borderId="10" xfId="61" applyFont="1" applyBorder="1"/>
    <xf numFmtId="0" fontId="23" fillId="0" borderId="4" xfId="61" applyBorder="1" applyAlignment="1">
      <alignment wrapText="1"/>
    </xf>
    <xf numFmtId="174" fontId="83" fillId="0" borderId="96" xfId="62" applyNumberFormat="1" applyFont="1" applyFill="1" applyBorder="1"/>
    <xf numFmtId="40" fontId="18" fillId="0" borderId="97" xfId="63" applyNumberFormat="1" applyFont="1" applyBorder="1"/>
    <xf numFmtId="3" fontId="84" fillId="0" borderId="98" xfId="62" applyNumberFormat="1" applyFont="1" applyFill="1" applyBorder="1"/>
    <xf numFmtId="174" fontId="85" fillId="0" borderId="0" xfId="62" applyNumberFormat="1" applyFont="1" applyFill="1" applyBorder="1"/>
    <xf numFmtId="174" fontId="85" fillId="0" borderId="97" xfId="62" applyNumberFormat="1" applyFont="1" applyFill="1" applyBorder="1"/>
    <xf numFmtId="44" fontId="85" fillId="0" borderId="30" xfId="62" applyNumberFormat="1" applyFont="1" applyFill="1" applyBorder="1"/>
    <xf numFmtId="174" fontId="85" fillId="0" borderId="30" xfId="62" applyNumberFormat="1" applyFont="1" applyFill="1" applyBorder="1"/>
    <xf numFmtId="10" fontId="74" fillId="0" borderId="0" xfId="4" applyNumberFormat="1" applyFont="1"/>
    <xf numFmtId="44" fontId="74" fillId="0" borderId="0" xfId="61" applyNumberFormat="1" applyFont="1"/>
    <xf numFmtId="40" fontId="74" fillId="0" borderId="0" xfId="61" applyNumberFormat="1" applyFont="1"/>
    <xf numFmtId="0" fontId="74" fillId="0" borderId="30" xfId="61" applyFont="1" applyBorder="1"/>
    <xf numFmtId="174" fontId="83" fillId="0" borderId="25" xfId="62" applyNumberFormat="1" applyFont="1" applyFill="1" applyBorder="1"/>
    <xf numFmtId="3" fontId="84" fillId="0" borderId="30" xfId="62" applyNumberFormat="1" applyFont="1" applyFill="1" applyBorder="1"/>
    <xf numFmtId="3" fontId="84" fillId="0" borderId="32" xfId="62" applyNumberFormat="1" applyFont="1" applyFill="1" applyBorder="1"/>
    <xf numFmtId="4" fontId="74" fillId="0" borderId="0" xfId="61" applyNumberFormat="1" applyFont="1"/>
    <xf numFmtId="40" fontId="18" fillId="0" borderId="30" xfId="63" applyNumberFormat="1" applyFont="1" applyBorder="1"/>
    <xf numFmtId="40" fontId="18" fillId="0" borderId="95" xfId="63" applyNumberFormat="1" applyFont="1" applyBorder="1"/>
    <xf numFmtId="174" fontId="85" fillId="0" borderId="95" xfId="62" applyNumberFormat="1" applyFont="1" applyFill="1" applyBorder="1"/>
    <xf numFmtId="44" fontId="85" fillId="0" borderId="95" xfId="62" applyNumberFormat="1" applyFont="1" applyFill="1" applyBorder="1"/>
    <xf numFmtId="0" fontId="77" fillId="0" borderId="11" xfId="61" applyFont="1" applyBorder="1"/>
    <xf numFmtId="0" fontId="77" fillId="0" borderId="99" xfId="61" applyFont="1" applyBorder="1"/>
    <xf numFmtId="174" fontId="83" fillId="0" borderId="100" xfId="62" applyNumberFormat="1" applyFont="1" applyBorder="1"/>
    <xf numFmtId="175" fontId="84" fillId="0" borderId="100" xfId="62" applyNumberFormat="1" applyFont="1" applyBorder="1"/>
    <xf numFmtId="174" fontId="85" fillId="0" borderId="99" xfId="62" applyNumberFormat="1" applyFont="1" applyBorder="1"/>
    <xf numFmtId="174" fontId="85" fillId="0" borderId="101" xfId="62" applyNumberFormat="1" applyFont="1" applyBorder="1"/>
    <xf numFmtId="176" fontId="85" fillId="0" borderId="101" xfId="64" applyFont="1" applyBorder="1"/>
    <xf numFmtId="4" fontId="77" fillId="0" borderId="0" xfId="61" applyNumberFormat="1" applyFont="1"/>
    <xf numFmtId="44" fontId="72" fillId="0" borderId="0" xfId="61" applyNumberFormat="1" applyFont="1"/>
    <xf numFmtId="0" fontId="86" fillId="0" borderId="0" xfId="61" applyFont="1"/>
    <xf numFmtId="176" fontId="86" fillId="0" borderId="0" xfId="64" applyFont="1"/>
    <xf numFmtId="174" fontId="86" fillId="0" borderId="0" xfId="61" applyNumberFormat="1" applyFont="1"/>
    <xf numFmtId="42" fontId="87" fillId="0" borderId="0" xfId="64" applyNumberFormat="1" applyFont="1"/>
    <xf numFmtId="0" fontId="88" fillId="0" borderId="0" xfId="65" applyNumberFormat="1" applyFont="1"/>
    <xf numFmtId="0" fontId="9" fillId="0" borderId="0" xfId="67"/>
    <xf numFmtId="0" fontId="89" fillId="0" borderId="0" xfId="67" applyFont="1" applyAlignment="1">
      <alignment horizontal="center"/>
    </xf>
    <xf numFmtId="0" fontId="37" fillId="0" borderId="0" xfId="67" applyFont="1" applyAlignment="1">
      <alignment horizontal="center"/>
    </xf>
    <xf numFmtId="0" fontId="90" fillId="0" borderId="9" xfId="67" applyFont="1" applyFill="1" applyBorder="1" applyAlignment="1">
      <alignment horizontal="center" wrapText="1"/>
    </xf>
    <xf numFmtId="0" fontId="90" fillId="0" borderId="9" xfId="67" applyFont="1" applyFill="1" applyBorder="1" applyAlignment="1">
      <alignment wrapText="1"/>
    </xf>
    <xf numFmtId="43" fontId="90" fillId="0" borderId="9" xfId="68" applyFont="1" applyFill="1" applyBorder="1" applyAlignment="1">
      <alignment wrapText="1"/>
    </xf>
    <xf numFmtId="43" fontId="90" fillId="0" borderId="9" xfId="68" applyFont="1" applyFill="1" applyBorder="1" applyAlignment="1">
      <alignment horizontal="center" vertical="center" wrapText="1"/>
    </xf>
    <xf numFmtId="0" fontId="91" fillId="0" borderId="30" xfId="67" quotePrefix="1" applyFont="1" applyFill="1" applyBorder="1" applyAlignment="1">
      <alignment horizontal="center" wrapText="1"/>
    </xf>
    <xf numFmtId="0" fontId="9" fillId="0" borderId="0" xfId="67" applyFont="1"/>
    <xf numFmtId="1" fontId="91" fillId="0" borderId="30" xfId="68" applyNumberFormat="1" applyFont="1" applyFill="1" applyBorder="1" applyAlignment="1">
      <alignment horizontal="center" wrapText="1"/>
    </xf>
    <xf numFmtId="43" fontId="91" fillId="0" borderId="30" xfId="68" applyFont="1" applyFill="1" applyBorder="1" applyAlignment="1">
      <alignment wrapText="1"/>
    </xf>
    <xf numFmtId="43" fontId="0" fillId="8" borderId="35" xfId="69" applyFont="1" applyFill="1" applyBorder="1"/>
    <xf numFmtId="43" fontId="91" fillId="0" borderId="35" xfId="68" applyFont="1" applyFill="1" applyBorder="1" applyAlignment="1">
      <alignment wrapText="1"/>
    </xf>
    <xf numFmtId="43" fontId="90" fillId="0" borderId="30" xfId="68" applyFont="1" applyFill="1" applyBorder="1" applyAlignment="1">
      <alignment horizontal="center" vertical="center" wrapText="1"/>
    </xf>
    <xf numFmtId="0" fontId="91" fillId="0" borderId="102" xfId="67" quotePrefix="1" applyFont="1" applyFill="1" applyBorder="1" applyAlignment="1">
      <alignment horizontal="center" wrapText="1"/>
    </xf>
    <xf numFmtId="0" fontId="91" fillId="8" borderId="102" xfId="67" applyFont="1" applyFill="1" applyBorder="1" applyAlignment="1">
      <alignment wrapText="1"/>
    </xf>
    <xf numFmtId="0" fontId="9" fillId="8" borderId="102" xfId="67" applyFont="1" applyFill="1" applyBorder="1" applyAlignment="1">
      <alignment wrapText="1"/>
    </xf>
    <xf numFmtId="1" fontId="91" fillId="0" borderId="102" xfId="68" applyNumberFormat="1" applyFont="1" applyFill="1" applyBorder="1" applyAlignment="1">
      <alignment horizontal="center" wrapText="1"/>
    </xf>
    <xf numFmtId="43" fontId="91" fillId="0" borderId="102" xfId="68" applyFont="1" applyFill="1" applyBorder="1" applyAlignment="1">
      <alignment wrapText="1"/>
    </xf>
    <xf numFmtId="43" fontId="0" fillId="8" borderId="102" xfId="69" applyFont="1" applyFill="1" applyBorder="1"/>
    <xf numFmtId="43" fontId="0" fillId="8" borderId="102" xfId="69" applyFont="1" applyFill="1" applyBorder="1" applyAlignment="1"/>
    <xf numFmtId="0" fontId="9" fillId="0" borderId="102" xfId="67" applyFont="1" applyBorder="1"/>
    <xf numFmtId="164" fontId="0" fillId="0" borderId="102" xfId="70" applyFont="1" applyBorder="1"/>
    <xf numFmtId="43" fontId="0" fillId="8" borderId="102" xfId="69" applyFont="1" applyFill="1" applyBorder="1" applyAlignment="1">
      <alignment horizontal="center"/>
    </xf>
    <xf numFmtId="43" fontId="92" fillId="8" borderId="102" xfId="69" applyFont="1" applyFill="1" applyBorder="1" applyAlignment="1"/>
    <xf numFmtId="43" fontId="92" fillId="8" borderId="102" xfId="69" applyFont="1" applyFill="1" applyBorder="1" applyAlignment="1">
      <alignment horizontal="center"/>
    </xf>
    <xf numFmtId="43" fontId="92" fillId="8" borderId="102" xfId="69" applyFont="1" applyFill="1" applyBorder="1" applyAlignment="1">
      <alignment wrapText="1"/>
    </xf>
    <xf numFmtId="0" fontId="16" fillId="8" borderId="102" xfId="67" applyFont="1" applyFill="1" applyBorder="1" applyAlignment="1">
      <alignment horizontal="center" wrapText="1"/>
    </xf>
    <xf numFmtId="43" fontId="90" fillId="0" borderId="102" xfId="68" applyFont="1" applyFill="1" applyBorder="1" applyAlignment="1">
      <alignment wrapText="1"/>
    </xf>
    <xf numFmtId="0" fontId="91" fillId="8" borderId="11" xfId="67" applyFont="1" applyFill="1" applyBorder="1" applyAlignment="1">
      <alignment wrapText="1"/>
    </xf>
    <xf numFmtId="43" fontId="0" fillId="8" borderId="103" xfId="69" applyFont="1" applyFill="1" applyBorder="1"/>
    <xf numFmtId="1" fontId="91" fillId="0" borderId="103" xfId="68" applyNumberFormat="1" applyFont="1" applyFill="1" applyBorder="1" applyAlignment="1">
      <alignment horizontal="center" wrapText="1"/>
    </xf>
    <xf numFmtId="43" fontId="91" fillId="0" borderId="103" xfId="68" applyFont="1" applyFill="1" applyBorder="1" applyAlignment="1">
      <alignment horizontal="center" wrapText="1"/>
    </xf>
    <xf numFmtId="43" fontId="0" fillId="8" borderId="103" xfId="69" applyFont="1" applyFill="1" applyBorder="1" applyAlignment="1">
      <alignment horizontal="center"/>
    </xf>
    <xf numFmtId="43" fontId="91" fillId="0" borderId="102" xfId="68" applyFont="1" applyFill="1" applyBorder="1" applyAlignment="1">
      <alignment horizontal="center" wrapText="1"/>
    </xf>
    <xf numFmtId="43" fontId="91" fillId="0" borderId="103" xfId="68" applyFont="1" applyFill="1" applyBorder="1" applyAlignment="1">
      <alignment wrapText="1"/>
    </xf>
    <xf numFmtId="0" fontId="91" fillId="0" borderId="9" xfId="67" applyFont="1" applyFill="1" applyBorder="1" applyAlignment="1">
      <alignment horizontal="center" wrapText="1"/>
    </xf>
    <xf numFmtId="0" fontId="16" fillId="8" borderId="9" xfId="67" applyFont="1" applyFill="1" applyBorder="1" applyAlignment="1">
      <alignment horizontal="center" wrapText="1"/>
    </xf>
    <xf numFmtId="43" fontId="90" fillId="0" borderId="11" xfId="68" applyFont="1" applyFill="1" applyBorder="1" applyAlignment="1">
      <alignment wrapText="1"/>
    </xf>
    <xf numFmtId="164" fontId="0" fillId="0" borderId="0" xfId="70" applyFont="1"/>
    <xf numFmtId="164" fontId="9" fillId="0" borderId="0" xfId="67" applyNumberFormat="1" applyFont="1"/>
    <xf numFmtId="0" fontId="93" fillId="0" borderId="0" xfId="2" applyFont="1" applyBorder="1" applyAlignment="1"/>
    <xf numFmtId="0" fontId="93" fillId="0" borderId="30" xfId="2" applyFont="1" applyBorder="1" applyAlignment="1">
      <alignment horizontal="center"/>
    </xf>
    <xf numFmtId="0" fontId="94" fillId="0" borderId="30" xfId="2" applyFont="1" applyBorder="1" applyAlignment="1">
      <alignment horizontal="center"/>
    </xf>
    <xf numFmtId="0" fontId="18" fillId="0" borderId="0" xfId="2" applyFont="1" applyBorder="1"/>
    <xf numFmtId="0" fontId="97" fillId="0" borderId="0" xfId="154" applyFont="1"/>
    <xf numFmtId="0" fontId="98" fillId="0" borderId="0" xfId="154" applyFont="1"/>
    <xf numFmtId="0" fontId="98" fillId="0" borderId="0" xfId="154" applyFont="1" applyAlignment="1">
      <alignment horizontal="center"/>
    </xf>
    <xf numFmtId="40" fontId="97" fillId="0" borderId="0" xfId="154" applyNumberFormat="1" applyFont="1"/>
    <xf numFmtId="43" fontId="16" fillId="0" borderId="0" xfId="2" applyNumberFormat="1" applyFont="1"/>
    <xf numFmtId="0" fontId="23" fillId="0" borderId="0" xfId="3"/>
    <xf numFmtId="165" fontId="23" fillId="0" borderId="16" xfId="1" applyNumberFormat="1" applyFont="1" applyBorder="1" applyAlignment="1">
      <alignment horizontal="left"/>
    </xf>
    <xf numFmtId="165" fontId="23" fillId="0" borderId="22" xfId="1" applyNumberFormat="1" applyFont="1" applyBorder="1" applyAlignment="1">
      <alignment horizontal="center"/>
    </xf>
    <xf numFmtId="165" fontId="23" fillId="0" borderId="22" xfId="1" applyNumberFormat="1" applyFont="1" applyBorder="1" applyAlignment="1">
      <alignment horizontal="left"/>
    </xf>
    <xf numFmtId="165" fontId="13" fillId="0" borderId="6" xfId="1" applyNumberFormat="1" applyFont="1" applyBorder="1" applyAlignment="1">
      <alignment horizontal="left"/>
    </xf>
    <xf numFmtId="166" fontId="23" fillId="0" borderId="22" xfId="1" applyNumberFormat="1" applyFont="1" applyBorder="1" applyAlignment="1">
      <alignment horizontal="left"/>
    </xf>
    <xf numFmtId="0" fontId="6" fillId="0" borderId="0" xfId="2" applyFont="1"/>
    <xf numFmtId="43" fontId="18" fillId="0" borderId="0" xfId="2" applyNumberFormat="1" applyFont="1"/>
    <xf numFmtId="164" fontId="18" fillId="0" borderId="0" xfId="2" applyNumberFormat="1" applyFont="1"/>
    <xf numFmtId="164" fontId="93" fillId="0" borderId="0" xfId="2" applyNumberFormat="1" applyFont="1"/>
    <xf numFmtId="0" fontId="33" fillId="0" borderId="0" xfId="2" applyFont="1" applyAlignment="1">
      <alignment horizontal="right"/>
    </xf>
    <xf numFmtId="0" fontId="33" fillId="0" borderId="0" xfId="2" applyFont="1" applyAlignment="1">
      <alignment horizontal="center"/>
    </xf>
    <xf numFmtId="164" fontId="33" fillId="0" borderId="0" xfId="2" applyNumberFormat="1" applyFont="1" applyAlignment="1">
      <alignment horizontal="center" wrapText="1"/>
    </xf>
    <xf numFmtId="0" fontId="99" fillId="0" borderId="105" xfId="0" applyFont="1" applyBorder="1"/>
    <xf numFmtId="0" fontId="33" fillId="0" borderId="30" xfId="2" applyFont="1" applyBorder="1" applyAlignment="1">
      <alignment horizontal="center" wrapText="1"/>
    </xf>
    <xf numFmtId="0" fontId="5" fillId="0" borderId="0" xfId="164"/>
    <xf numFmtId="0" fontId="30" fillId="0" borderId="0" xfId="164" applyFont="1" applyAlignment="1">
      <alignment horizontal="right"/>
    </xf>
    <xf numFmtId="0" fontId="12" fillId="0" borderId="81" xfId="2" applyBorder="1" applyAlignment="1">
      <alignment horizontal="center"/>
    </xf>
    <xf numFmtId="0" fontId="18" fillId="0" borderId="5" xfId="2" applyFont="1" applyBorder="1" applyAlignment="1">
      <alignment horizontal="center"/>
    </xf>
    <xf numFmtId="0" fontId="12" fillId="0" borderId="4" xfId="2" applyBorder="1"/>
    <xf numFmtId="9" fontId="12" fillId="0" borderId="3" xfId="2" applyNumberFormat="1" applyBorder="1" applyAlignment="1">
      <alignment horizontal="center"/>
    </xf>
    <xf numFmtId="0" fontId="12" fillId="0" borderId="3" xfId="2" applyBorder="1"/>
    <xf numFmtId="43" fontId="12" fillId="0" borderId="3" xfId="2" applyNumberFormat="1" applyBorder="1"/>
    <xf numFmtId="0" fontId="12" fillId="0" borderId="22" xfId="2" applyBorder="1"/>
    <xf numFmtId="9" fontId="12" fillId="0" borderId="73" xfId="2" applyNumberFormat="1" applyBorder="1" applyAlignment="1">
      <alignment horizontal="center"/>
    </xf>
    <xf numFmtId="43" fontId="12" fillId="0" borderId="73" xfId="2" applyNumberFormat="1" applyBorder="1"/>
    <xf numFmtId="0" fontId="12" fillId="0" borderId="6" xfId="2" applyBorder="1" applyAlignment="1">
      <alignment horizontal="center"/>
    </xf>
    <xf numFmtId="0" fontId="12" fillId="0" borderId="12" xfId="2" applyBorder="1"/>
    <xf numFmtId="43" fontId="12" fillId="0" borderId="9" xfId="2" applyNumberFormat="1" applyBorder="1"/>
    <xf numFmtId="0" fontId="18" fillId="0" borderId="25" xfId="2" applyFont="1" applyBorder="1"/>
    <xf numFmtId="165" fontId="102" fillId="0" borderId="18" xfId="1" applyNumberFormat="1" applyFont="1" applyBorder="1" applyAlignment="1">
      <alignment horizontal="left"/>
    </xf>
    <xf numFmtId="165" fontId="23" fillId="7" borderId="16" xfId="1" applyNumberFormat="1" applyFont="1" applyFill="1" applyBorder="1" applyAlignment="1">
      <alignment horizontal="left"/>
    </xf>
    <xf numFmtId="165" fontId="23" fillId="7" borderId="22" xfId="1" applyNumberFormat="1" applyFont="1" applyFill="1" applyBorder="1" applyAlignment="1">
      <alignment horizontal="center"/>
    </xf>
    <xf numFmtId="165" fontId="23" fillId="7" borderId="22" xfId="1" applyNumberFormat="1" applyFont="1" applyFill="1" applyBorder="1" applyAlignment="1">
      <alignment horizontal="left"/>
    </xf>
    <xf numFmtId="165" fontId="102" fillId="0" borderId="16" xfId="1" applyNumberFormat="1" applyFont="1" applyBorder="1" applyAlignment="1">
      <alignment horizontal="left"/>
    </xf>
    <xf numFmtId="0" fontId="103" fillId="0" borderId="27" xfId="2" applyFont="1" applyBorder="1" applyAlignment="1"/>
    <xf numFmtId="0" fontId="103" fillId="0" borderId="25" xfId="2" applyFont="1" applyBorder="1" applyAlignment="1"/>
    <xf numFmtId="0" fontId="18" fillId="0" borderId="25" xfId="2" applyFont="1" applyBorder="1" applyAlignment="1">
      <alignment horizontal="left" indent="1"/>
    </xf>
    <xf numFmtId="40" fontId="18" fillId="0" borderId="25" xfId="2" applyNumberFormat="1" applyFont="1" applyBorder="1" applyAlignment="1">
      <alignment horizontal="left" indent="1"/>
    </xf>
    <xf numFmtId="0" fontId="93" fillId="0" borderId="0" xfId="2" applyFont="1" applyBorder="1" applyAlignment="1">
      <alignment horizontal="left" indent="1"/>
    </xf>
    <xf numFmtId="0" fontId="18" fillId="0" borderId="0" xfId="2" applyFont="1" applyBorder="1" applyAlignment="1">
      <alignment horizontal="left" indent="1"/>
    </xf>
    <xf numFmtId="0" fontId="18" fillId="0" borderId="25" xfId="2" applyFont="1" applyBorder="1" applyAlignment="1">
      <alignment horizontal="left" indent="1"/>
    </xf>
    <xf numFmtId="0" fontId="33" fillId="0" borderId="0" xfId="2" applyFont="1" applyBorder="1" applyAlignment="1">
      <alignment horizontal="center" vertical="center"/>
    </xf>
    <xf numFmtId="0" fontId="3" fillId="0" borderId="25" xfId="2" applyFont="1" applyBorder="1" applyAlignment="1"/>
    <xf numFmtId="0" fontId="3" fillId="0" borderId="0" xfId="2" applyFont="1"/>
    <xf numFmtId="43" fontId="105" fillId="0" borderId="17" xfId="1" applyFont="1" applyBorder="1" applyAlignment="1">
      <alignment horizontal="left"/>
    </xf>
    <xf numFmtId="43" fontId="105" fillId="0" borderId="21" xfId="1" applyFont="1" applyBorder="1" applyAlignment="1">
      <alignment horizontal="left"/>
    </xf>
    <xf numFmtId="43" fontId="105" fillId="0" borderId="24" xfId="1" applyFont="1" applyBorder="1" applyAlignment="1">
      <alignment horizontal="left"/>
    </xf>
    <xf numFmtId="43" fontId="108" fillId="0" borderId="37" xfId="1" applyFont="1" applyFill="1" applyBorder="1" applyAlignment="1">
      <alignment horizontal="left"/>
    </xf>
    <xf numFmtId="43" fontId="108" fillId="0" borderId="39" xfId="1" applyFont="1" applyFill="1" applyBorder="1" applyAlignment="1">
      <alignment horizontal="left"/>
    </xf>
    <xf numFmtId="0" fontId="31" fillId="0" borderId="25" xfId="0" applyFont="1" applyBorder="1" applyAlignment="1">
      <alignment horizontal="left" wrapText="1"/>
    </xf>
    <xf numFmtId="0" fontId="110" fillId="0" borderId="30" xfId="2" applyFont="1" applyBorder="1" applyAlignment="1">
      <alignment horizontal="center"/>
    </xf>
    <xf numFmtId="0" fontId="111" fillId="0" borderId="30" xfId="2" applyFont="1" applyBorder="1"/>
    <xf numFmtId="0" fontId="111" fillId="0" borderId="32" xfId="2" applyFont="1" applyBorder="1"/>
    <xf numFmtId="0" fontId="111" fillId="0" borderId="26" xfId="2" applyFont="1" applyBorder="1"/>
    <xf numFmtId="0" fontId="111" fillId="0" borderId="34" xfId="2" applyFont="1" applyBorder="1"/>
    <xf numFmtId="164" fontId="111" fillId="0" borderId="30" xfId="10" applyFont="1" applyBorder="1"/>
    <xf numFmtId="164" fontId="108" fillId="0" borderId="34" xfId="10" applyFont="1" applyBorder="1"/>
    <xf numFmtId="43" fontId="111" fillId="0" borderId="34" xfId="2" applyNumberFormat="1" applyFont="1" applyBorder="1"/>
    <xf numFmtId="0" fontId="111" fillId="0" borderId="104" xfId="2" applyFont="1" applyBorder="1"/>
    <xf numFmtId="43" fontId="108" fillId="0" borderId="9" xfId="1" applyFont="1" applyBorder="1"/>
    <xf numFmtId="43" fontId="108" fillId="0" borderId="33" xfId="1" applyFont="1" applyBorder="1"/>
    <xf numFmtId="43" fontId="108" fillId="0" borderId="30" xfId="2" applyNumberFormat="1" applyFont="1" applyBorder="1"/>
    <xf numFmtId="43" fontId="108" fillId="0" borderId="32" xfId="2" applyNumberFormat="1" applyFont="1" applyBorder="1"/>
    <xf numFmtId="43" fontId="108" fillId="0" borderId="34" xfId="2" applyNumberFormat="1" applyFont="1" applyBorder="1"/>
    <xf numFmtId="164" fontId="108" fillId="0" borderId="30" xfId="10" applyFont="1" applyBorder="1"/>
    <xf numFmtId="164" fontId="111" fillId="0" borderId="34" xfId="10" applyFont="1" applyBorder="1"/>
    <xf numFmtId="43" fontId="111" fillId="0" borderId="32" xfId="2" applyNumberFormat="1" applyFont="1" applyBorder="1"/>
    <xf numFmtId="43" fontId="101" fillId="0" borderId="30" xfId="2" applyNumberFormat="1" applyFont="1" applyBorder="1"/>
    <xf numFmtId="43" fontId="101" fillId="0" borderId="34" xfId="2" applyNumberFormat="1" applyFont="1" applyBorder="1"/>
    <xf numFmtId="40" fontId="108" fillId="0" borderId="9" xfId="2" applyNumberFormat="1" applyFont="1" applyBorder="1"/>
    <xf numFmtId="40" fontId="108" fillId="0" borderId="33" xfId="2" applyNumberFormat="1" applyFont="1" applyBorder="1"/>
    <xf numFmtId="43" fontId="111" fillId="0" borderId="40" xfId="2" applyNumberFormat="1" applyFont="1" applyBorder="1"/>
    <xf numFmtId="43" fontId="111" fillId="0" borderId="41" xfId="2" applyNumberFormat="1" applyFont="1" applyBorder="1"/>
    <xf numFmtId="0" fontId="91" fillId="0" borderId="0" xfId="2" applyFont="1"/>
    <xf numFmtId="43" fontId="108" fillId="9" borderId="9" xfId="2" applyNumberFormat="1" applyFont="1" applyFill="1" applyBorder="1"/>
    <xf numFmtId="43" fontId="108" fillId="9" borderId="9" xfId="1" applyFont="1" applyFill="1" applyBorder="1"/>
    <xf numFmtId="43" fontId="108" fillId="9" borderId="33" xfId="1" applyFont="1" applyFill="1" applyBorder="1"/>
    <xf numFmtId="0" fontId="36" fillId="0" borderId="21" xfId="2" applyFont="1" applyBorder="1" applyAlignment="1">
      <alignment horizontal="left"/>
    </xf>
    <xf numFmtId="0" fontId="37" fillId="0" borderId="24" xfId="2" applyFont="1" applyBorder="1" applyAlignment="1"/>
    <xf numFmtId="43" fontId="108" fillId="9" borderId="36" xfId="2" applyNumberFormat="1" applyFont="1" applyFill="1" applyBorder="1"/>
    <xf numFmtId="43" fontId="108" fillId="9" borderId="38" xfId="2" applyNumberFormat="1" applyFont="1" applyFill="1" applyBorder="1"/>
    <xf numFmtId="0" fontId="29" fillId="0" borderId="0" xfId="2" applyFont="1"/>
    <xf numFmtId="0" fontId="104" fillId="0" borderId="102" xfId="0" applyFont="1" applyBorder="1" applyAlignment="1">
      <alignment horizontal="left" vertical="center" wrapText="1"/>
    </xf>
    <xf numFmtId="0" fontId="106" fillId="0" borderId="102" xfId="0" applyFont="1" applyBorder="1" applyAlignment="1">
      <alignment horizontal="left" vertical="center" wrapText="1" indent="2"/>
    </xf>
    <xf numFmtId="43" fontId="100" fillId="9" borderId="30" xfId="2" applyNumberFormat="1" applyFont="1" applyFill="1" applyBorder="1"/>
    <xf numFmtId="43" fontId="100" fillId="9" borderId="34" xfId="2" applyNumberFormat="1" applyFont="1" applyFill="1" applyBorder="1"/>
    <xf numFmtId="0" fontId="105" fillId="0" borderId="102" xfId="0" applyFont="1" applyBorder="1" applyAlignment="1">
      <alignment wrapText="1"/>
    </xf>
    <xf numFmtId="0" fontId="105" fillId="0" borderId="63" xfId="0" applyFont="1" applyBorder="1" applyAlignment="1">
      <alignment wrapText="1"/>
    </xf>
    <xf numFmtId="43" fontId="100" fillId="9" borderId="32" xfId="2" applyNumberFormat="1" applyFont="1" applyFill="1" applyBorder="1"/>
    <xf numFmtId="0" fontId="33" fillId="0" borderId="14" xfId="2" applyFont="1" applyBorder="1" applyAlignment="1">
      <alignment horizontal="center"/>
    </xf>
    <xf numFmtId="0" fontId="33" fillId="0" borderId="11" xfId="2" applyFont="1" applyBorder="1" applyAlignment="1">
      <alignment horizontal="center"/>
    </xf>
    <xf numFmtId="0" fontId="33" fillId="0" borderId="9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/>
    </xf>
    <xf numFmtId="0" fontId="37" fillId="0" borderId="11" xfId="2" applyFont="1" applyBorder="1" applyAlignment="1">
      <alignment horizontal="center"/>
    </xf>
    <xf numFmtId="43" fontId="112" fillId="9" borderId="12" xfId="2" applyNumberFormat="1" applyFont="1" applyFill="1" applyBorder="1"/>
    <xf numFmtId="43" fontId="113" fillId="0" borderId="0" xfId="2" applyNumberFormat="1" applyFont="1"/>
    <xf numFmtId="164" fontId="113" fillId="0" borderId="0" xfId="2" applyNumberFormat="1" applyFont="1"/>
    <xf numFmtId="0" fontId="113" fillId="0" borderId="0" xfId="2" applyFont="1"/>
    <xf numFmtId="0" fontId="33" fillId="0" borderId="13" xfId="2" applyFont="1" applyBorder="1" applyAlignment="1">
      <alignment horizontal="center"/>
    </xf>
    <xf numFmtId="0" fontId="33" fillId="0" borderId="29" xfId="2" applyFont="1" applyBorder="1" applyAlignment="1">
      <alignment horizontal="center"/>
    </xf>
    <xf numFmtId="0" fontId="33" fillId="0" borderId="31" xfId="2" applyFont="1" applyBorder="1" applyAlignment="1">
      <alignment horizontal="center"/>
    </xf>
    <xf numFmtId="0" fontId="23" fillId="0" borderId="0" xfId="61"/>
    <xf numFmtId="0" fontId="105" fillId="0" borderId="0" xfId="0" applyFont="1" applyBorder="1" applyAlignment="1">
      <alignment wrapText="1"/>
    </xf>
    <xf numFmtId="0" fontId="33" fillId="0" borderId="11" xfId="2" applyFont="1" applyBorder="1" applyAlignment="1">
      <alignment horizontal="center" vertical="center"/>
    </xf>
    <xf numFmtId="0" fontId="115" fillId="0" borderId="0" xfId="0" applyFont="1"/>
    <xf numFmtId="0" fontId="18" fillId="0" borderId="32" xfId="2" applyFont="1" applyBorder="1" applyAlignment="1">
      <alignment horizontal="center"/>
    </xf>
    <xf numFmtId="0" fontId="33" fillId="0" borderId="3" xfId="2" applyFont="1" applyBorder="1" applyAlignment="1"/>
    <xf numFmtId="43" fontId="23" fillId="0" borderId="0" xfId="61" applyNumberFormat="1"/>
    <xf numFmtId="0" fontId="28" fillId="0" borderId="16" xfId="61" applyFont="1" applyBorder="1" applyAlignment="1">
      <alignment vertical="center" wrapText="1"/>
    </xf>
    <xf numFmtId="43" fontId="66" fillId="6" borderId="9" xfId="61" applyNumberFormat="1" applyFont="1" applyFill="1" applyBorder="1" applyAlignment="1">
      <alignment horizontal="right" vertical="center"/>
    </xf>
    <xf numFmtId="43" fontId="69" fillId="6" borderId="47" xfId="61" applyNumberFormat="1" applyFont="1" applyFill="1" applyBorder="1" applyAlignment="1">
      <alignment horizontal="right" vertical="center"/>
    </xf>
    <xf numFmtId="0" fontId="13" fillId="6" borderId="12" xfId="61" applyFont="1" applyFill="1" applyBorder="1" applyAlignment="1">
      <alignment vertical="center"/>
    </xf>
    <xf numFmtId="0" fontId="49" fillId="6" borderId="9" xfId="61" applyFont="1" applyFill="1" applyBorder="1" applyAlignment="1">
      <alignment vertical="center"/>
    </xf>
    <xf numFmtId="0" fontId="28" fillId="0" borderId="0" xfId="61" applyFont="1" applyAlignment="1">
      <alignment vertical="center" wrapText="1"/>
    </xf>
    <xf numFmtId="43" fontId="44" fillId="0" borderId="9" xfId="61" applyNumberFormat="1" applyFont="1" applyBorder="1" applyAlignment="1">
      <alignment horizontal="right" vertical="center"/>
    </xf>
    <xf numFmtId="43" fontId="43" fillId="0" borderId="49" xfId="61" applyNumberFormat="1" applyFont="1" applyBorder="1" applyAlignment="1">
      <alignment horizontal="right" vertical="center"/>
    </xf>
    <xf numFmtId="43" fontId="27" fillId="0" borderId="48" xfId="61" applyNumberFormat="1" applyFont="1" applyBorder="1" applyAlignment="1">
      <alignment horizontal="right" vertical="center"/>
    </xf>
    <xf numFmtId="43" fontId="43" fillId="0" borderId="47" xfId="61" applyNumberFormat="1" applyFont="1" applyBorder="1" applyAlignment="1">
      <alignment horizontal="right" vertical="center"/>
    </xf>
    <xf numFmtId="0" fontId="23" fillId="0" borderId="3" xfId="61" applyFont="1" applyBorder="1" applyAlignment="1">
      <alignment wrapText="1"/>
    </xf>
    <xf numFmtId="0" fontId="15" fillId="0" borderId="9" xfId="61" applyFont="1" applyBorder="1" applyAlignment="1">
      <alignment horizontal="center" vertical="center" wrapText="1"/>
    </xf>
    <xf numFmtId="43" fontId="66" fillId="6" borderId="50" xfId="61" applyNumberFormat="1" applyFont="1" applyFill="1" applyBorder="1" applyAlignment="1">
      <alignment horizontal="right" vertical="center"/>
    </xf>
    <xf numFmtId="0" fontId="13" fillId="6" borderId="14" xfId="61" applyFont="1" applyFill="1" applyBorder="1" applyAlignment="1">
      <alignment vertical="center"/>
    </xf>
    <xf numFmtId="43" fontId="27" fillId="0" borderId="50" xfId="61" applyNumberFormat="1" applyFont="1" applyBorder="1" applyAlignment="1">
      <alignment horizontal="right" vertical="center"/>
    </xf>
    <xf numFmtId="43" fontId="57" fillId="0" borderId="9" xfId="61" applyNumberFormat="1" applyFont="1" applyBorder="1" applyAlignment="1">
      <alignment horizontal="right" vertical="center"/>
    </xf>
    <xf numFmtId="43" fontId="27" fillId="0" borderId="51" xfId="61" applyNumberFormat="1" applyFont="1" applyBorder="1" applyAlignment="1">
      <alignment horizontal="right" vertical="center"/>
    </xf>
    <xf numFmtId="0" fontId="39" fillId="0" borderId="11" xfId="61" applyFont="1" applyBorder="1" applyAlignment="1">
      <alignment horizontal="center" vertical="center" wrapText="1"/>
    </xf>
    <xf numFmtId="0" fontId="41" fillId="0" borderId="9" xfId="61" applyFont="1" applyBorder="1" applyAlignment="1">
      <alignment vertical="center"/>
    </xf>
    <xf numFmtId="0" fontId="41" fillId="0" borderId="6" xfId="61" applyFont="1" applyBorder="1" applyAlignment="1">
      <alignment vertical="center"/>
    </xf>
    <xf numFmtId="0" fontId="40" fillId="0" borderId="6" xfId="61" applyFont="1" applyBorder="1" applyAlignment="1">
      <alignment vertical="center"/>
    </xf>
    <xf numFmtId="0" fontId="41" fillId="0" borderId="52" xfId="61" applyFont="1" applyBorder="1" applyAlignment="1">
      <alignment vertical="center"/>
    </xf>
    <xf numFmtId="0" fontId="40" fillId="0" borderId="51" xfId="61" applyFont="1" applyBorder="1" applyAlignment="1">
      <alignment vertical="center"/>
    </xf>
    <xf numFmtId="0" fontId="40" fillId="0" borderId="47" xfId="61" applyFont="1" applyBorder="1" applyAlignment="1">
      <alignment vertical="center"/>
    </xf>
    <xf numFmtId="0" fontId="41" fillId="0" borderId="48" xfId="61" applyFont="1" applyBorder="1" applyAlignment="1">
      <alignment vertical="center"/>
    </xf>
    <xf numFmtId="0" fontId="40" fillId="0" borderId="50" xfId="61" applyFont="1" applyBorder="1" applyAlignment="1">
      <alignment vertical="center"/>
    </xf>
    <xf numFmtId="0" fontId="62" fillId="0" borderId="22" xfId="61" applyFont="1" applyBorder="1" applyAlignment="1">
      <alignment vertical="center"/>
    </xf>
    <xf numFmtId="0" fontId="40" fillId="0" borderId="9" xfId="61" applyFont="1" applyBorder="1" applyAlignment="1">
      <alignment vertical="center" wrapText="1"/>
    </xf>
    <xf numFmtId="0" fontId="39" fillId="0" borderId="51" xfId="61" applyFont="1" applyBorder="1" applyAlignment="1">
      <alignment horizontal="center" vertical="center"/>
    </xf>
    <xf numFmtId="0" fontId="27" fillId="0" borderId="0" xfId="61" applyFont="1"/>
    <xf numFmtId="0" fontId="40" fillId="0" borderId="9" xfId="61" applyFont="1" applyBorder="1" applyAlignment="1">
      <alignment horizontal="center" vertical="center"/>
    </xf>
    <xf numFmtId="0" fontId="39" fillId="0" borderId="6" xfId="61" applyFont="1" applyBorder="1" applyAlignment="1">
      <alignment horizontal="center" vertical="center" wrapText="1"/>
    </xf>
    <xf numFmtId="0" fontId="39" fillId="0" borderId="49" xfId="61" applyFont="1" applyBorder="1" applyAlignment="1">
      <alignment horizontal="center" vertical="center" wrapText="1"/>
    </xf>
    <xf numFmtId="0" fontId="39" fillId="0" borderId="48" xfId="61" applyFont="1" applyBorder="1" applyAlignment="1">
      <alignment horizontal="center" vertical="center" wrapText="1"/>
    </xf>
    <xf numFmtId="0" fontId="39" fillId="0" borderId="47" xfId="61" applyFont="1" applyBorder="1" applyAlignment="1">
      <alignment vertical="center" wrapText="1"/>
    </xf>
    <xf numFmtId="0" fontId="39" fillId="0" borderId="53" xfId="61" applyFont="1" applyBorder="1" applyAlignment="1">
      <alignment vertical="center" wrapText="1"/>
    </xf>
    <xf numFmtId="0" fontId="39" fillId="0" borderId="47" xfId="61" applyFont="1" applyBorder="1" applyAlignment="1">
      <alignment horizontal="center" vertical="center" wrapText="1"/>
    </xf>
    <xf numFmtId="0" fontId="23" fillId="0" borderId="11" xfId="61" applyBorder="1"/>
    <xf numFmtId="0" fontId="13" fillId="0" borderId="28" xfId="61" applyFont="1" applyBorder="1" applyAlignment="1">
      <alignment vertical="center"/>
    </xf>
    <xf numFmtId="0" fontId="104" fillId="0" borderId="25" xfId="2" applyFont="1" applyBorder="1"/>
    <xf numFmtId="0" fontId="1" fillId="0" borderId="0" xfId="164" applyFont="1"/>
    <xf numFmtId="43" fontId="90" fillId="0" borderId="17" xfId="1" applyFont="1" applyBorder="1" applyAlignment="1">
      <alignment horizontal="left"/>
    </xf>
    <xf numFmtId="165" fontId="104" fillId="0" borderId="18" xfId="1" applyNumberFormat="1" applyFont="1" applyBorder="1" applyAlignment="1">
      <alignment horizontal="left"/>
    </xf>
    <xf numFmtId="165" fontId="91" fillId="0" borderId="19" xfId="1" applyNumberFormat="1" applyFont="1" applyBorder="1" applyAlignment="1">
      <alignment horizontal="center"/>
    </xf>
    <xf numFmtId="165" fontId="91" fillId="0" borderId="19" xfId="1" applyNumberFormat="1" applyFont="1" applyBorder="1" applyAlignment="1">
      <alignment horizontal="left"/>
    </xf>
    <xf numFmtId="43" fontId="90" fillId="0" borderId="21" xfId="1" applyFont="1" applyBorder="1" applyAlignment="1">
      <alignment horizontal="left"/>
    </xf>
    <xf numFmtId="165" fontId="91" fillId="0" borderId="22" xfId="1" applyNumberFormat="1" applyFont="1" applyBorder="1" applyAlignment="1">
      <alignment horizontal="center"/>
    </xf>
    <xf numFmtId="165" fontId="91" fillId="0" borderId="22" xfId="1" applyNumberFormat="1" applyFont="1" applyBorder="1" applyAlignment="1">
      <alignment horizontal="left"/>
    </xf>
    <xf numFmtId="43" fontId="90" fillId="0" borderId="24" xfId="1" applyFont="1" applyBorder="1" applyAlignment="1">
      <alignment horizontal="left"/>
    </xf>
    <xf numFmtId="165" fontId="91" fillId="7" borderId="16" xfId="1" applyNumberFormat="1" applyFont="1" applyFill="1" applyBorder="1" applyAlignment="1">
      <alignment horizontal="left"/>
    </xf>
    <xf numFmtId="165" fontId="91" fillId="7" borderId="22" xfId="1" applyNumberFormat="1" applyFont="1" applyFill="1" applyBorder="1" applyAlignment="1">
      <alignment horizontal="center"/>
    </xf>
    <xf numFmtId="165" fontId="91" fillId="7" borderId="22" xfId="1" applyNumberFormat="1" applyFont="1" applyFill="1" applyBorder="1" applyAlignment="1">
      <alignment horizontal="left"/>
    </xf>
    <xf numFmtId="165" fontId="90" fillId="0" borderId="6" xfId="1" applyNumberFormat="1" applyFont="1" applyBorder="1" applyAlignment="1">
      <alignment horizontal="left"/>
    </xf>
    <xf numFmtId="165" fontId="104" fillId="0" borderId="16" xfId="1" applyNumberFormat="1" applyFont="1" applyBorder="1" applyAlignment="1">
      <alignment horizontal="left"/>
    </xf>
    <xf numFmtId="166" fontId="91" fillId="0" borderId="22" xfId="1" applyNumberFormat="1" applyFont="1" applyBorder="1" applyAlignment="1">
      <alignment horizontal="left"/>
    </xf>
    <xf numFmtId="43" fontId="91" fillId="0" borderId="16" xfId="1" applyFont="1" applyBorder="1" applyAlignment="1">
      <alignment horizontal="left" vertical="center"/>
    </xf>
    <xf numFmtId="167" fontId="91" fillId="0" borderId="0" xfId="1" applyNumberFormat="1" applyFont="1" applyBorder="1" applyAlignment="1">
      <alignment horizontal="center" vertical="center"/>
    </xf>
    <xf numFmtId="43" fontId="91" fillId="0" borderId="0" xfId="1" applyFont="1" applyBorder="1" applyAlignment="1">
      <alignment vertical="center"/>
    </xf>
    <xf numFmtId="43" fontId="116" fillId="0" borderId="12" xfId="1" applyFont="1" applyBorder="1" applyAlignment="1">
      <alignment vertical="center"/>
    </xf>
    <xf numFmtId="43" fontId="91" fillId="0" borderId="0" xfId="1" applyFont="1" applyAlignment="1">
      <alignment vertical="center"/>
    </xf>
    <xf numFmtId="0" fontId="91" fillId="0" borderId="0" xfId="3" applyFont="1"/>
    <xf numFmtId="0" fontId="90" fillId="0" borderId="0" xfId="3" applyFont="1"/>
    <xf numFmtId="172" fontId="91" fillId="0" borderId="0" xfId="3" applyNumberFormat="1" applyFont="1"/>
    <xf numFmtId="43" fontId="90" fillId="0" borderId="9" xfId="1" applyFont="1" applyBorder="1" applyAlignment="1">
      <alignment horizontal="left" vertical="center"/>
    </xf>
    <xf numFmtId="43" fontId="91" fillId="0" borderId="6" xfId="1" applyFont="1" applyBorder="1" applyAlignment="1">
      <alignment horizontal="left" vertical="center"/>
    </xf>
    <xf numFmtId="165" fontId="91" fillId="0" borderId="22" xfId="1" applyNumberFormat="1" applyFont="1" applyBorder="1" applyAlignment="1">
      <alignment vertical="center"/>
    </xf>
    <xf numFmtId="43" fontId="91" fillId="0" borderId="22" xfId="1" applyFont="1" applyBorder="1" applyAlignment="1">
      <alignment vertical="center"/>
    </xf>
    <xf numFmtId="43" fontId="90" fillId="0" borderId="12" xfId="1" applyFont="1" applyBorder="1" applyAlignment="1">
      <alignment vertical="center"/>
    </xf>
    <xf numFmtId="0" fontId="91" fillId="3" borderId="59" xfId="3" applyFont="1" applyFill="1" applyBorder="1" applyAlignment="1">
      <alignment vertical="center"/>
    </xf>
    <xf numFmtId="43" fontId="90" fillId="3" borderId="59" xfId="1" applyFont="1" applyFill="1" applyBorder="1" applyAlignment="1">
      <alignment horizontal="center" vertical="center"/>
    </xf>
    <xf numFmtId="0" fontId="91" fillId="10" borderId="3" xfId="3" applyFont="1" applyFill="1" applyBorder="1" applyAlignment="1">
      <alignment vertical="center"/>
    </xf>
    <xf numFmtId="43" fontId="91" fillId="10" borderId="3" xfId="1" applyFont="1" applyFill="1" applyBorder="1" applyAlignment="1">
      <alignment vertical="center"/>
    </xf>
    <xf numFmtId="43" fontId="91" fillId="10" borderId="62" xfId="1" applyFont="1" applyFill="1" applyBorder="1" applyAlignment="1">
      <alignment vertical="center"/>
    </xf>
    <xf numFmtId="43" fontId="91" fillId="10" borderId="3" xfId="1" applyFont="1" applyFill="1" applyBorder="1" applyAlignment="1">
      <alignment vertical="center" wrapText="1"/>
    </xf>
    <xf numFmtId="43" fontId="91" fillId="10" borderId="32" xfId="1" applyFont="1" applyFill="1" applyBorder="1" applyAlignment="1">
      <alignment vertical="center"/>
    </xf>
    <xf numFmtId="43" fontId="90" fillId="10" borderId="62" xfId="1" applyFont="1" applyFill="1" applyBorder="1" applyAlignment="1">
      <alignment vertical="center"/>
    </xf>
    <xf numFmtId="43" fontId="91" fillId="0" borderId="0" xfId="3" applyNumberFormat="1" applyFont="1"/>
    <xf numFmtId="43" fontId="91" fillId="10" borderId="3" xfId="1" applyFont="1" applyFill="1" applyBorder="1" applyAlignment="1">
      <alignment horizontal="center" vertical="center"/>
    </xf>
    <xf numFmtId="43" fontId="91" fillId="10" borderId="62" xfId="1" applyFont="1" applyFill="1" applyBorder="1" applyAlignment="1">
      <alignment horizontal="center" vertical="center"/>
    </xf>
    <xf numFmtId="167" fontId="91" fillId="10" borderId="3" xfId="3" applyNumberFormat="1" applyFont="1" applyFill="1" applyBorder="1" applyAlignment="1">
      <alignment horizontal="center" vertical="center"/>
    </xf>
    <xf numFmtId="0" fontId="90" fillId="0" borderId="0" xfId="3" applyFont="1" applyBorder="1" applyAlignment="1">
      <alignment vertical="center"/>
    </xf>
    <xf numFmtId="0" fontId="91" fillId="0" borderId="0" xfId="3" applyFont="1" applyAlignment="1">
      <alignment vertical="center"/>
    </xf>
    <xf numFmtId="0" fontId="91" fillId="0" borderId="0" xfId="3" applyFont="1" applyBorder="1" applyAlignment="1">
      <alignment vertical="center"/>
    </xf>
    <xf numFmtId="0" fontId="90" fillId="0" borderId="102" xfId="0" applyFont="1" applyBorder="1" applyAlignment="1">
      <alignment horizontal="left" vertical="center" wrapText="1" indent="1"/>
    </xf>
    <xf numFmtId="165" fontId="13" fillId="0" borderId="16" xfId="1" applyNumberFormat="1" applyFont="1" applyBorder="1" applyAlignment="1">
      <alignment horizontal="left"/>
    </xf>
    <xf numFmtId="43" fontId="101" fillId="0" borderId="16" xfId="2" applyNumberFormat="1" applyFont="1" applyBorder="1"/>
    <xf numFmtId="165" fontId="90" fillId="0" borderId="18" xfId="1" applyNumberFormat="1" applyFont="1" applyBorder="1" applyAlignment="1">
      <alignment horizontal="left"/>
    </xf>
    <xf numFmtId="0" fontId="90" fillId="11" borderId="67" xfId="3" applyFont="1" applyFill="1" applyBorder="1" applyAlignment="1">
      <alignment vertical="center"/>
    </xf>
    <xf numFmtId="43" fontId="90" fillId="11" borderId="67" xfId="1" applyFont="1" applyFill="1" applyBorder="1" applyAlignment="1">
      <alignment vertical="center"/>
    </xf>
    <xf numFmtId="43" fontId="90" fillId="11" borderId="68" xfId="1" applyFont="1" applyFill="1" applyBorder="1" applyAlignment="1">
      <alignment vertical="center"/>
    </xf>
    <xf numFmtId="43" fontId="47" fillId="7" borderId="30" xfId="5" applyFont="1" applyFill="1" applyBorder="1" applyAlignment="1">
      <alignment horizontal="center" vertical="center"/>
    </xf>
    <xf numFmtId="0" fontId="102" fillId="0" borderId="30" xfId="3" applyFont="1" applyBorder="1" applyAlignment="1">
      <alignment vertical="center"/>
    </xf>
    <xf numFmtId="165" fontId="118" fillId="0" borderId="6" xfId="1" applyNumberFormat="1" applyFont="1" applyBorder="1" applyAlignment="1">
      <alignment horizontal="left"/>
    </xf>
    <xf numFmtId="40" fontId="113" fillId="0" borderId="25" xfId="2" applyNumberFormat="1" applyFont="1" applyBorder="1" applyAlignment="1">
      <alignment horizontal="left" vertical="top" wrapText="1" indent="1"/>
    </xf>
    <xf numFmtId="0" fontId="23" fillId="0" borderId="3" xfId="3" applyBorder="1" applyAlignment="1">
      <alignment horizontal="center" vertical="center" wrapText="1"/>
    </xf>
    <xf numFmtId="0" fontId="13" fillId="11" borderId="3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0" fontId="23" fillId="0" borderId="3" xfId="3" applyBorder="1" applyAlignment="1">
      <alignment horizontal="center"/>
    </xf>
    <xf numFmtId="0" fontId="23" fillId="0" borderId="3" xfId="3" applyBorder="1"/>
    <xf numFmtId="0" fontId="13" fillId="11" borderId="3" xfId="3" applyFont="1" applyFill="1" applyBorder="1"/>
    <xf numFmtId="0" fontId="102" fillId="11" borderId="3" xfId="3" applyFont="1" applyFill="1" applyBorder="1" applyAlignment="1">
      <alignment horizontal="center" vertical="center" wrapText="1"/>
    </xf>
    <xf numFmtId="0" fontId="23" fillId="0" borderId="106" xfId="3" applyBorder="1"/>
    <xf numFmtId="0" fontId="23" fillId="0" borderId="0" xfId="0" applyFont="1"/>
    <xf numFmtId="0" fontId="13" fillId="0" borderId="0" xfId="0" applyFont="1"/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0" fillId="0" borderId="3" xfId="0" applyBorder="1"/>
    <xf numFmtId="0" fontId="13" fillId="9" borderId="3" xfId="0" applyFont="1" applyFill="1" applyBorder="1" applyAlignment="1">
      <alignment horizontal="center" wrapText="1"/>
    </xf>
    <xf numFmtId="0" fontId="0" fillId="9" borderId="3" xfId="0" applyFill="1" applyBorder="1"/>
    <xf numFmtId="0" fontId="23" fillId="0" borderId="3" xfId="0" applyFont="1" applyBorder="1"/>
    <xf numFmtId="0" fontId="0" fillId="9" borderId="107" xfId="0" applyFill="1" applyBorder="1"/>
    <xf numFmtId="0" fontId="114" fillId="0" borderId="30" xfId="0" applyFont="1" applyBorder="1"/>
    <xf numFmtId="0" fontId="102" fillId="0" borderId="103" xfId="3" applyFont="1" applyBorder="1" applyAlignment="1">
      <alignment vertical="center"/>
    </xf>
    <xf numFmtId="0" fontId="119" fillId="0" borderId="10" xfId="0" applyFont="1" applyBorder="1" applyAlignment="1">
      <alignment horizontal="center" vertical="center" wrapText="1"/>
    </xf>
    <xf numFmtId="40" fontId="120" fillId="0" borderId="25" xfId="2" applyNumberFormat="1" applyFont="1" applyBorder="1" applyAlignment="1">
      <alignment horizontal="left" vertical="top" wrapText="1" indent="1"/>
    </xf>
    <xf numFmtId="0" fontId="23" fillId="0" borderId="0" xfId="3" applyAlignment="1">
      <alignment horizontal="left"/>
    </xf>
    <xf numFmtId="0" fontId="18" fillId="0" borderId="16" xfId="2" applyFont="1" applyBorder="1" applyAlignment="1">
      <alignment horizontal="center"/>
    </xf>
    <xf numFmtId="164" fontId="111" fillId="0" borderId="32" xfId="10" applyFont="1" applyBorder="1"/>
    <xf numFmtId="43" fontId="123" fillId="0" borderId="0" xfId="5" applyFont="1" applyBorder="1"/>
    <xf numFmtId="164" fontId="111" fillId="0" borderId="0" xfId="10" applyFont="1" applyBorder="1"/>
    <xf numFmtId="0" fontId="5" fillId="0" borderId="0" xfId="164" applyBorder="1"/>
    <xf numFmtId="164" fontId="0" fillId="0" borderId="81" xfId="0" applyNumberFormat="1" applyBorder="1"/>
    <xf numFmtId="164" fontId="49" fillId="0" borderId="0" xfId="71" applyFont="1"/>
    <xf numFmtId="164" fontId="23" fillId="8" borderId="0" xfId="71" applyFont="1" applyFill="1"/>
    <xf numFmtId="0" fontId="18" fillId="0" borderId="25" xfId="2" applyFont="1" applyBorder="1" applyAlignment="1">
      <alignment horizontal="left" indent="1"/>
    </xf>
    <xf numFmtId="0" fontId="18" fillId="0" borderId="32" xfId="2" applyFont="1" applyBorder="1" applyAlignment="1">
      <alignment horizontal="left" indent="1"/>
    </xf>
    <xf numFmtId="0" fontId="31" fillId="0" borderId="10" xfId="2" applyFont="1" applyBorder="1" applyAlignment="1">
      <alignment horizontal="center" wrapText="1"/>
    </xf>
    <xf numFmtId="0" fontId="31" fillId="0" borderId="30" xfId="2" applyFont="1" applyBorder="1" applyAlignment="1">
      <alignment horizontal="center" wrapText="1"/>
    </xf>
    <xf numFmtId="0" fontId="31" fillId="0" borderId="11" xfId="2" applyFont="1" applyBorder="1" applyAlignment="1">
      <alignment horizontal="center" wrapText="1"/>
    </xf>
    <xf numFmtId="40" fontId="18" fillId="0" borderId="24" xfId="2" applyNumberFormat="1" applyFont="1" applyBorder="1" applyAlignment="1">
      <alignment horizontal="left" indent="1"/>
    </xf>
    <xf numFmtId="40" fontId="18" fillId="0" borderId="14" xfId="2" applyNumberFormat="1" applyFont="1" applyBorder="1" applyAlignment="1">
      <alignment horizontal="left" indent="1"/>
    </xf>
    <xf numFmtId="0" fontId="18" fillId="0" borderId="24" xfId="2" applyFont="1" applyBorder="1"/>
    <xf numFmtId="0" fontId="18" fillId="0" borderId="14" xfId="2" applyFont="1" applyBorder="1"/>
    <xf numFmtId="0" fontId="109" fillId="0" borderId="25" xfId="2" applyFont="1" applyBorder="1"/>
    <xf numFmtId="0" fontId="109" fillId="0" borderId="32" xfId="2" applyFont="1" applyBorder="1"/>
    <xf numFmtId="0" fontId="13" fillId="0" borderId="6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8" xfId="0" applyFont="1" applyBorder="1" applyAlignment="1">
      <alignment vertical="center"/>
    </xf>
    <xf numFmtId="43" fontId="0" fillId="0" borderId="82" xfId="0" applyNumberFormat="1" applyBorder="1" applyAlignment="1">
      <alignment horizontal="left" wrapText="1"/>
    </xf>
    <xf numFmtId="43" fontId="0" fillId="0" borderId="83" xfId="0" applyNumberFormat="1" applyBorder="1" applyAlignment="1">
      <alignment horizontal="left" wrapText="1"/>
    </xf>
    <xf numFmtId="43" fontId="0" fillId="0" borderId="78" xfId="0" applyNumberFormat="1" applyBorder="1" applyAlignment="1">
      <alignment horizontal="left" wrapText="1"/>
    </xf>
    <xf numFmtId="43" fontId="0" fillId="0" borderId="81" xfId="0" applyNumberFormat="1" applyBorder="1" applyAlignment="1">
      <alignment horizontal="left" wrapText="1"/>
    </xf>
    <xf numFmtId="43" fontId="0" fillId="0" borderId="5" xfId="0" applyNumberFormat="1" applyBorder="1" applyAlignment="1">
      <alignment horizontal="left" wrapText="1"/>
    </xf>
    <xf numFmtId="43" fontId="0" fillId="0" borderId="4" xfId="0" applyNumberFormat="1" applyBorder="1" applyAlignment="1">
      <alignment horizontal="left" wrapText="1"/>
    </xf>
    <xf numFmtId="0" fontId="50" fillId="0" borderId="54" xfId="3" applyFont="1" applyFill="1" applyBorder="1" applyAlignment="1">
      <alignment horizontal="center" vertical="center" wrapText="1"/>
    </xf>
    <xf numFmtId="0" fontId="51" fillId="0" borderId="54" xfId="3" applyFont="1" applyBorder="1"/>
    <xf numFmtId="0" fontId="71" fillId="0" borderId="0" xfId="61" applyFont="1" applyAlignment="1">
      <alignment horizontal="center"/>
    </xf>
    <xf numFmtId="0" fontId="75" fillId="0" borderId="84" xfId="61" applyFont="1" applyBorder="1" applyAlignment="1">
      <alignment horizontal="center"/>
    </xf>
    <xf numFmtId="0" fontId="76" fillId="0" borderId="84" xfId="61" applyFont="1" applyBorder="1" applyAlignment="1">
      <alignment horizontal="center"/>
    </xf>
    <xf numFmtId="0" fontId="77" fillId="0" borderId="85" xfId="61" applyFont="1" applyBorder="1" applyAlignment="1">
      <alignment vertical="center" wrapText="1"/>
    </xf>
    <xf numFmtId="0" fontId="23" fillId="0" borderId="91" xfId="61" applyBorder="1" applyAlignment="1">
      <alignment vertical="center" wrapText="1"/>
    </xf>
    <xf numFmtId="0" fontId="77" fillId="0" borderId="86" xfId="61" applyFont="1" applyBorder="1" applyAlignment="1">
      <alignment vertical="center"/>
    </xf>
    <xf numFmtId="0" fontId="23" fillId="0" borderId="92" xfId="61" applyBorder="1" applyAlignment="1">
      <alignment vertical="center"/>
    </xf>
    <xf numFmtId="0" fontId="78" fillId="0" borderId="87" xfId="61" applyFont="1" applyBorder="1" applyAlignment="1">
      <alignment horizontal="center" wrapText="1"/>
    </xf>
    <xf numFmtId="0" fontId="80" fillId="0" borderId="93" xfId="61" applyFont="1" applyBorder="1" applyAlignment="1">
      <alignment horizontal="center"/>
    </xf>
    <xf numFmtId="0" fontId="79" fillId="0" borderId="88" xfId="61" applyFont="1" applyBorder="1" applyAlignment="1">
      <alignment horizontal="center" vertical="center" wrapText="1"/>
    </xf>
    <xf numFmtId="0" fontId="79" fillId="0" borderId="89" xfId="61" applyFont="1" applyBorder="1" applyAlignment="1">
      <alignment horizontal="center" vertical="center" wrapText="1"/>
    </xf>
    <xf numFmtId="0" fontId="78" fillId="0" borderId="90" xfId="61" applyFont="1" applyBorder="1" applyAlignment="1">
      <alignment horizontal="center" wrapText="1"/>
    </xf>
    <xf numFmtId="0" fontId="80" fillId="0" borderId="95" xfId="61" applyFont="1" applyBorder="1" applyAlignment="1">
      <alignment horizontal="center"/>
    </xf>
    <xf numFmtId="0" fontId="13" fillId="3" borderId="61" xfId="3" applyFont="1" applyFill="1" applyBorder="1" applyAlignment="1">
      <alignment vertical="center"/>
    </xf>
    <xf numFmtId="0" fontId="23" fillId="3" borderId="3" xfId="3" applyFont="1" applyFill="1" applyBorder="1" applyAlignment="1">
      <alignment vertical="center"/>
    </xf>
    <xf numFmtId="0" fontId="13" fillId="3" borderId="58" xfId="3" applyFont="1" applyFill="1" applyBorder="1" applyAlignment="1">
      <alignment vertical="center"/>
    </xf>
    <xf numFmtId="0" fontId="23" fillId="3" borderId="59" xfId="3" applyFont="1" applyFill="1" applyBorder="1" applyAlignment="1">
      <alignment vertical="center"/>
    </xf>
    <xf numFmtId="0" fontId="23" fillId="0" borderId="61" xfId="3" applyFont="1" applyBorder="1" applyAlignment="1">
      <alignment vertical="center"/>
    </xf>
    <xf numFmtId="0" fontId="23" fillId="0" borderId="3" xfId="3" applyFont="1" applyBorder="1" applyAlignment="1">
      <alignment vertical="center"/>
    </xf>
    <xf numFmtId="0" fontId="23" fillId="0" borderId="63" xfId="3" applyFont="1" applyBorder="1" applyAlignment="1">
      <alignment vertical="center"/>
    </xf>
    <xf numFmtId="0" fontId="23" fillId="0" borderId="5" xfId="3" applyFont="1" applyBorder="1" applyAlignment="1">
      <alignment vertical="center"/>
    </xf>
    <xf numFmtId="0" fontId="23" fillId="0" borderId="4" xfId="3" applyFont="1" applyBorder="1" applyAlignment="1">
      <alignment vertical="center"/>
    </xf>
    <xf numFmtId="0" fontId="13" fillId="0" borderId="64" xfId="3" applyFont="1" applyBorder="1" applyAlignment="1">
      <alignment vertical="center" wrapText="1"/>
    </xf>
    <xf numFmtId="0" fontId="13" fillId="0" borderId="65" xfId="3" applyFont="1" applyBorder="1" applyAlignment="1">
      <alignment vertical="center" wrapText="1"/>
    </xf>
    <xf numFmtId="0" fontId="13" fillId="0" borderId="66" xfId="3" applyFont="1" applyBorder="1" applyAlignment="1">
      <alignment vertical="center" wrapText="1"/>
    </xf>
    <xf numFmtId="0" fontId="13" fillId="2" borderId="61" xfId="3" applyFont="1" applyFill="1" applyBorder="1" applyAlignment="1">
      <alignment vertical="center"/>
    </xf>
    <xf numFmtId="0" fontId="23" fillId="2" borderId="3" xfId="3" applyFont="1" applyFill="1" applyBorder="1" applyAlignment="1">
      <alignment vertical="center"/>
    </xf>
    <xf numFmtId="0" fontId="67" fillId="0" borderId="3" xfId="0" applyFont="1" applyBorder="1" applyAlignment="1">
      <alignment horizontal="center" vertical="top" wrapText="1"/>
    </xf>
    <xf numFmtId="0" fontId="67" fillId="0" borderId="62" xfId="0" applyFont="1" applyBorder="1" applyAlignment="1">
      <alignment horizontal="center" vertical="top" wrapText="1"/>
    </xf>
    <xf numFmtId="0" fontId="0" fillId="0" borderId="10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3" fillId="0" borderId="6" xfId="61" applyFont="1" applyBorder="1" applyAlignment="1">
      <alignment horizontal="center"/>
    </xf>
    <xf numFmtId="0" fontId="13" fillId="0" borderId="22" xfId="61" applyFont="1" applyBorder="1" applyAlignment="1">
      <alignment horizontal="center"/>
    </xf>
    <xf numFmtId="0" fontId="13" fillId="0" borderId="12" xfId="61" applyFont="1" applyBorder="1" applyAlignment="1">
      <alignment horizontal="center"/>
    </xf>
    <xf numFmtId="0" fontId="91" fillId="0" borderId="61" xfId="3" applyFont="1" applyBorder="1" applyAlignment="1">
      <alignment vertical="center"/>
    </xf>
    <xf numFmtId="0" fontId="91" fillId="0" borderId="3" xfId="3" applyFont="1" applyBorder="1" applyAlignment="1">
      <alignment vertical="center"/>
    </xf>
    <xf numFmtId="0" fontId="90" fillId="11" borderId="64" xfId="3" applyFont="1" applyFill="1" applyBorder="1" applyAlignment="1">
      <alignment vertical="center" wrapText="1"/>
    </xf>
    <xf numFmtId="0" fontId="90" fillId="11" borderId="65" xfId="3" applyFont="1" applyFill="1" applyBorder="1" applyAlignment="1">
      <alignment vertical="center" wrapText="1"/>
    </xf>
    <xf numFmtId="0" fontId="90" fillId="11" borderId="66" xfId="3" applyFont="1" applyFill="1" applyBorder="1" applyAlignment="1">
      <alignment vertical="center" wrapText="1"/>
    </xf>
    <xf numFmtId="0" fontId="90" fillId="2" borderId="61" xfId="3" applyFont="1" applyFill="1" applyBorder="1" applyAlignment="1">
      <alignment vertical="center"/>
    </xf>
    <xf numFmtId="0" fontId="91" fillId="2" borderId="3" xfId="3" applyFont="1" applyFill="1" applyBorder="1" applyAlignment="1">
      <alignment vertical="center"/>
    </xf>
    <xf numFmtId="0" fontId="117" fillId="0" borderId="61" xfId="3" applyFont="1" applyBorder="1" applyAlignment="1">
      <alignment vertical="center"/>
    </xf>
    <xf numFmtId="0" fontId="117" fillId="0" borderId="3" xfId="3" applyFont="1" applyBorder="1" applyAlignment="1">
      <alignment vertical="center"/>
    </xf>
    <xf numFmtId="0" fontId="91" fillId="0" borderId="63" xfId="3" applyFont="1" applyBorder="1" applyAlignment="1">
      <alignment vertical="center"/>
    </xf>
    <xf numFmtId="0" fontId="91" fillId="0" borderId="5" xfId="3" applyFont="1" applyBorder="1" applyAlignment="1">
      <alignment vertical="center"/>
    </xf>
    <xf numFmtId="0" fontId="91" fillId="0" borderId="4" xfId="3" applyFont="1" applyBorder="1" applyAlignment="1">
      <alignment vertical="center"/>
    </xf>
    <xf numFmtId="0" fontId="90" fillId="7" borderId="61" xfId="3" applyFont="1" applyFill="1" applyBorder="1" applyAlignment="1">
      <alignment vertical="center"/>
    </xf>
    <xf numFmtId="0" fontId="90" fillId="7" borderId="3" xfId="3" applyFont="1" applyFill="1" applyBorder="1" applyAlignment="1">
      <alignment vertical="center"/>
    </xf>
    <xf numFmtId="0" fontId="90" fillId="3" borderId="61" xfId="3" applyFont="1" applyFill="1" applyBorder="1" applyAlignment="1">
      <alignment vertical="center"/>
    </xf>
    <xf numFmtId="0" fontId="91" fillId="3" borderId="3" xfId="3" applyFont="1" applyFill="1" applyBorder="1" applyAlignment="1">
      <alignment vertical="center"/>
    </xf>
    <xf numFmtId="0" fontId="90" fillId="3" borderId="58" xfId="3" applyFont="1" applyFill="1" applyBorder="1" applyAlignment="1">
      <alignment vertical="center"/>
    </xf>
    <xf numFmtId="0" fontId="91" fillId="3" borderId="59" xfId="3" applyFont="1" applyFill="1" applyBorder="1" applyAlignment="1">
      <alignment vertical="center"/>
    </xf>
    <xf numFmtId="0" fontId="13" fillId="0" borderId="0" xfId="3" applyFont="1" applyAlignment="1">
      <alignment horizontal="center"/>
    </xf>
  </cellXfs>
  <cellStyles count="172">
    <cellStyle name="c" xfId="73" xr:uid="{00000000-0005-0000-0000-000000000000}"/>
    <cellStyle name="Comma" xfId="10" builtinId="3"/>
    <cellStyle name="Comma 10" xfId="5" xr:uid="{00000000-0005-0000-0000-000002000000}"/>
    <cellStyle name="Comma 16" xfId="71" xr:uid="{00000000-0005-0000-0000-000003000000}"/>
    <cellStyle name="Comma 17" xfId="69" xr:uid="{00000000-0005-0000-0000-000004000000}"/>
    <cellStyle name="Comma 2" xfId="1" xr:uid="{00000000-0005-0000-0000-000005000000}"/>
    <cellStyle name="Comma 2 2" xfId="68" xr:uid="{00000000-0005-0000-0000-000006000000}"/>
    <cellStyle name="Comma 2 3" xfId="163" xr:uid="{00000000-0005-0000-0000-000007000000}"/>
    <cellStyle name="Comma 2 4" xfId="168" xr:uid="{00000000-0005-0000-0000-000008000000}"/>
    <cellStyle name="Comma 20" xfId="6" xr:uid="{00000000-0005-0000-0000-000009000000}"/>
    <cellStyle name="Comma 21" xfId="7" xr:uid="{00000000-0005-0000-0000-00000A000000}"/>
    <cellStyle name="Comma 24" xfId="8" xr:uid="{00000000-0005-0000-0000-00000B000000}"/>
    <cellStyle name="Comma 3" xfId="64" xr:uid="{00000000-0005-0000-0000-00000C000000}"/>
    <cellStyle name="Comma 3 2" xfId="74" xr:uid="{00000000-0005-0000-0000-00000D000000}"/>
    <cellStyle name="Comma 3 3" xfId="75" xr:uid="{00000000-0005-0000-0000-00000E000000}"/>
    <cellStyle name="Comma 4" xfId="70" xr:uid="{00000000-0005-0000-0000-00000F000000}"/>
    <cellStyle name="Comma 5" xfId="160" xr:uid="{00000000-0005-0000-0000-000010000000}"/>
    <cellStyle name="Comma 6" xfId="169" xr:uid="{00000000-0005-0000-0000-000011000000}"/>
    <cellStyle name="Comma 6 2 2" xfId="76" xr:uid="{00000000-0005-0000-0000-000012000000}"/>
    <cellStyle name="Comma 8" xfId="9" xr:uid="{00000000-0005-0000-0000-000013000000}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151" builtinId="9" hidden="1"/>
    <cellStyle name="Followed Hyperlink" xfId="153" builtinId="9" hidden="1"/>
    <cellStyle name="Followed Hyperlink" xfId="156" builtinId="9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150" builtinId="8" hidden="1"/>
    <cellStyle name="Hyperlink" xfId="152" builtinId="8" hidden="1"/>
    <cellStyle name="Hyperlink" xfId="155" builtinId="8" hidden="1"/>
    <cellStyle name="Hyperlink 10" xfId="77" xr:uid="{00000000-0005-0000-0000-00004A000000}"/>
    <cellStyle name="Hyperlink 11" xfId="78" xr:uid="{00000000-0005-0000-0000-00004B000000}"/>
    <cellStyle name="Hyperlink 12" xfId="79" xr:uid="{00000000-0005-0000-0000-00004C000000}"/>
    <cellStyle name="Hyperlink 13" xfId="80" xr:uid="{00000000-0005-0000-0000-00004D000000}"/>
    <cellStyle name="Hyperlink 14" xfId="81" xr:uid="{00000000-0005-0000-0000-00004E000000}"/>
    <cellStyle name="Hyperlink 15" xfId="82" xr:uid="{00000000-0005-0000-0000-00004F000000}"/>
    <cellStyle name="Hyperlink 16" xfId="83" xr:uid="{00000000-0005-0000-0000-000050000000}"/>
    <cellStyle name="Hyperlink 17" xfId="84" xr:uid="{00000000-0005-0000-0000-000051000000}"/>
    <cellStyle name="Hyperlink 18" xfId="85" xr:uid="{00000000-0005-0000-0000-000052000000}"/>
    <cellStyle name="Hyperlink 19" xfId="86" xr:uid="{00000000-0005-0000-0000-000053000000}"/>
    <cellStyle name="Hyperlink 2" xfId="87" xr:uid="{00000000-0005-0000-0000-000054000000}"/>
    <cellStyle name="Hyperlink 20" xfId="88" xr:uid="{00000000-0005-0000-0000-000055000000}"/>
    <cellStyle name="Hyperlink 21" xfId="89" xr:uid="{00000000-0005-0000-0000-000056000000}"/>
    <cellStyle name="Hyperlink 22" xfId="90" xr:uid="{00000000-0005-0000-0000-000057000000}"/>
    <cellStyle name="Hyperlink 23" xfId="91" xr:uid="{00000000-0005-0000-0000-000058000000}"/>
    <cellStyle name="Hyperlink 24" xfId="92" xr:uid="{00000000-0005-0000-0000-000059000000}"/>
    <cellStyle name="Hyperlink 25" xfId="93" xr:uid="{00000000-0005-0000-0000-00005A000000}"/>
    <cellStyle name="Hyperlink 26" xfId="94" xr:uid="{00000000-0005-0000-0000-00005B000000}"/>
    <cellStyle name="Hyperlink 27" xfId="95" xr:uid="{00000000-0005-0000-0000-00005C000000}"/>
    <cellStyle name="Hyperlink 28" xfId="96" xr:uid="{00000000-0005-0000-0000-00005D000000}"/>
    <cellStyle name="Hyperlink 29" xfId="97" xr:uid="{00000000-0005-0000-0000-00005E000000}"/>
    <cellStyle name="Hyperlink 3" xfId="98" xr:uid="{00000000-0005-0000-0000-00005F000000}"/>
    <cellStyle name="Hyperlink 30" xfId="99" xr:uid="{00000000-0005-0000-0000-000060000000}"/>
    <cellStyle name="Hyperlink 31" xfId="100" xr:uid="{00000000-0005-0000-0000-000061000000}"/>
    <cellStyle name="Hyperlink 32" xfId="101" xr:uid="{00000000-0005-0000-0000-000062000000}"/>
    <cellStyle name="Hyperlink 33" xfId="102" xr:uid="{00000000-0005-0000-0000-000063000000}"/>
    <cellStyle name="Hyperlink 34" xfId="103" xr:uid="{00000000-0005-0000-0000-000064000000}"/>
    <cellStyle name="Hyperlink 35" xfId="104" xr:uid="{00000000-0005-0000-0000-000065000000}"/>
    <cellStyle name="Hyperlink 36" xfId="105" xr:uid="{00000000-0005-0000-0000-000066000000}"/>
    <cellStyle name="Hyperlink 37" xfId="106" xr:uid="{00000000-0005-0000-0000-000067000000}"/>
    <cellStyle name="Hyperlink 38" xfId="107" xr:uid="{00000000-0005-0000-0000-000068000000}"/>
    <cellStyle name="Hyperlink 39" xfId="108" xr:uid="{00000000-0005-0000-0000-000069000000}"/>
    <cellStyle name="Hyperlink 4" xfId="109" xr:uid="{00000000-0005-0000-0000-00006A000000}"/>
    <cellStyle name="Hyperlink 40" xfId="110" xr:uid="{00000000-0005-0000-0000-00006B000000}"/>
    <cellStyle name="Hyperlink 41" xfId="111" xr:uid="{00000000-0005-0000-0000-00006C000000}"/>
    <cellStyle name="Hyperlink 42" xfId="112" xr:uid="{00000000-0005-0000-0000-00006D000000}"/>
    <cellStyle name="Hyperlink 43" xfId="113" xr:uid="{00000000-0005-0000-0000-00006E000000}"/>
    <cellStyle name="Hyperlink 44" xfId="114" xr:uid="{00000000-0005-0000-0000-00006F000000}"/>
    <cellStyle name="Hyperlink 45" xfId="115" xr:uid="{00000000-0005-0000-0000-000070000000}"/>
    <cellStyle name="Hyperlink 46" xfId="116" xr:uid="{00000000-0005-0000-0000-000071000000}"/>
    <cellStyle name="Hyperlink 47" xfId="117" xr:uid="{00000000-0005-0000-0000-000072000000}"/>
    <cellStyle name="Hyperlink 48" xfId="118" xr:uid="{00000000-0005-0000-0000-000073000000}"/>
    <cellStyle name="Hyperlink 49" xfId="119" xr:uid="{00000000-0005-0000-0000-000074000000}"/>
    <cellStyle name="Hyperlink 5" xfId="120" xr:uid="{00000000-0005-0000-0000-000075000000}"/>
    <cellStyle name="Hyperlink 50" xfId="121" xr:uid="{00000000-0005-0000-0000-000076000000}"/>
    <cellStyle name="Hyperlink 51" xfId="122" xr:uid="{00000000-0005-0000-0000-000077000000}"/>
    <cellStyle name="Hyperlink 52" xfId="123" xr:uid="{00000000-0005-0000-0000-000078000000}"/>
    <cellStyle name="Hyperlink 53" xfId="124" xr:uid="{00000000-0005-0000-0000-000079000000}"/>
    <cellStyle name="Hyperlink 54" xfId="125" xr:uid="{00000000-0005-0000-0000-00007A000000}"/>
    <cellStyle name="Hyperlink 55" xfId="126" xr:uid="{00000000-0005-0000-0000-00007B000000}"/>
    <cellStyle name="Hyperlink 56" xfId="127" xr:uid="{00000000-0005-0000-0000-00007C000000}"/>
    <cellStyle name="Hyperlink 57" xfId="128" xr:uid="{00000000-0005-0000-0000-00007D000000}"/>
    <cellStyle name="Hyperlink 58" xfId="129" xr:uid="{00000000-0005-0000-0000-00007E000000}"/>
    <cellStyle name="Hyperlink 59" xfId="130" xr:uid="{00000000-0005-0000-0000-00007F000000}"/>
    <cellStyle name="Hyperlink 6" xfId="131" xr:uid="{00000000-0005-0000-0000-000080000000}"/>
    <cellStyle name="Hyperlink 60" xfId="132" xr:uid="{00000000-0005-0000-0000-000081000000}"/>
    <cellStyle name="Hyperlink 61" xfId="133" xr:uid="{00000000-0005-0000-0000-000082000000}"/>
    <cellStyle name="Hyperlink 62" xfId="134" xr:uid="{00000000-0005-0000-0000-000083000000}"/>
    <cellStyle name="Hyperlink 63" xfId="135" xr:uid="{00000000-0005-0000-0000-000084000000}"/>
    <cellStyle name="Hyperlink 64" xfId="136" xr:uid="{00000000-0005-0000-0000-000085000000}"/>
    <cellStyle name="Hyperlink 65" xfId="137" xr:uid="{00000000-0005-0000-0000-000086000000}"/>
    <cellStyle name="Hyperlink 66" xfId="138" xr:uid="{00000000-0005-0000-0000-000087000000}"/>
    <cellStyle name="Hyperlink 67" xfId="139" xr:uid="{00000000-0005-0000-0000-000088000000}"/>
    <cellStyle name="Hyperlink 68" xfId="140" xr:uid="{00000000-0005-0000-0000-000089000000}"/>
    <cellStyle name="Hyperlink 69" xfId="141" xr:uid="{00000000-0005-0000-0000-00008A000000}"/>
    <cellStyle name="Hyperlink 7" xfId="142" xr:uid="{00000000-0005-0000-0000-00008B000000}"/>
    <cellStyle name="Hyperlink 70" xfId="143" xr:uid="{00000000-0005-0000-0000-00008C000000}"/>
    <cellStyle name="Hyperlink 71" xfId="144" xr:uid="{00000000-0005-0000-0000-00008D000000}"/>
    <cellStyle name="Hyperlink 8" xfId="145" xr:uid="{00000000-0005-0000-0000-00008E000000}"/>
    <cellStyle name="Hyperlink 9" xfId="146" xr:uid="{00000000-0005-0000-0000-00008F000000}"/>
    <cellStyle name="Moneda_Quarterly Financial Report Model" xfId="62" xr:uid="{00000000-0005-0000-0000-000090000000}"/>
    <cellStyle name="Normal" xfId="0" builtinId="0"/>
    <cellStyle name="Normal 10" xfId="61" xr:uid="{00000000-0005-0000-0000-000092000000}"/>
    <cellStyle name="Normal 2" xfId="2" xr:uid="{00000000-0005-0000-0000-000093000000}"/>
    <cellStyle name="Normal 2 2" xfId="60" xr:uid="{00000000-0005-0000-0000-000094000000}"/>
    <cellStyle name="Normal 2 2 2" xfId="154" xr:uid="{00000000-0005-0000-0000-000095000000}"/>
    <cellStyle name="Normal 2 3" xfId="63" xr:uid="{00000000-0005-0000-0000-000096000000}"/>
    <cellStyle name="Normal 2 4" xfId="72" xr:uid="{00000000-0005-0000-0000-000097000000}"/>
    <cellStyle name="Normal 2 5" xfId="147" xr:uid="{00000000-0005-0000-0000-000098000000}"/>
    <cellStyle name="Normal 2 6" xfId="157" xr:uid="{00000000-0005-0000-0000-000099000000}"/>
    <cellStyle name="Normal 2 7" xfId="159" xr:uid="{00000000-0005-0000-0000-00009A000000}"/>
    <cellStyle name="Normal 2 8" xfId="164" xr:uid="{00000000-0005-0000-0000-00009B000000}"/>
    <cellStyle name="Normal 2 8 2" xfId="165" xr:uid="{00000000-0005-0000-0000-00009C000000}"/>
    <cellStyle name="Normal 2 9" xfId="170" xr:uid="{00000000-0005-0000-0000-00009D000000}"/>
    <cellStyle name="Normal 3" xfId="3" xr:uid="{00000000-0005-0000-0000-00009E000000}"/>
    <cellStyle name="Normal 3 2" xfId="65" xr:uid="{00000000-0005-0000-0000-00009F000000}"/>
    <cellStyle name="Normal 4" xfId="66" xr:uid="{00000000-0005-0000-0000-0000A0000000}"/>
    <cellStyle name="Normal 5" xfId="67" xr:uid="{00000000-0005-0000-0000-0000A1000000}"/>
    <cellStyle name="Normal 6" xfId="158" xr:uid="{00000000-0005-0000-0000-0000A2000000}"/>
    <cellStyle name="Normal 7" xfId="161" xr:uid="{00000000-0005-0000-0000-0000A3000000}"/>
    <cellStyle name="Normal 8" xfId="166" xr:uid="{00000000-0005-0000-0000-0000A4000000}"/>
    <cellStyle name="Normal 9" xfId="171" xr:uid="{00000000-0005-0000-0000-0000A5000000}"/>
    <cellStyle name="Percent" xfId="13" builtinId="5"/>
    <cellStyle name="Percent 2" xfId="4" xr:uid="{00000000-0005-0000-0000-0000A7000000}"/>
    <cellStyle name="Percent 2 2" xfId="148" xr:uid="{00000000-0005-0000-0000-0000A8000000}"/>
    <cellStyle name="Percent 3" xfId="149" xr:uid="{00000000-0005-0000-0000-0000A9000000}"/>
    <cellStyle name="Percent 4" xfId="162" xr:uid="{00000000-0005-0000-0000-0000AA000000}"/>
    <cellStyle name="Percent 5" xfId="167" xr:uid="{00000000-0005-0000-0000-0000AB000000}"/>
  </cellStyles>
  <dxfs count="0"/>
  <tableStyles count="0" defaultTableStyle="TableStyleMedium2" defaultPivotStyle="PivotStyleLight16"/>
  <colors>
    <mruColors>
      <color rgb="FF3333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_GH%20Staff%20Folders/_Bob%20Hanson/FM%20Data_Ghana%20Projects/AGRIC%20SECTOR/Commercial%20Agric/FM%20Related/GCAP%20MARCH%20IFR%202014%20for%20D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Activities by Comp"/>
      <sheetName val="Cover Page"/>
      <sheetName val="Table of Contents"/>
      <sheetName val="USES AND SOURCES OF FUNDS"/>
      <sheetName val="Variance Report - CAT"/>
      <sheetName val="Summary of Bank recs A"/>
      <sheetName val="Summary of Bank rec B "/>
      <sheetName val="Summary of Bank rec C"/>
      <sheetName val="Part2.2-Summary of Bank recs"/>
      <sheetName val="DA Activity Stmt A"/>
      <sheetName val="DA Activity Stmt B"/>
      <sheetName val="DA Activity Stmt C"/>
      <sheetName val="DA Activity Stmt PPF"/>
      <sheetName val="Part3-Prior review contracts"/>
      <sheetName val="Comp-USAID"/>
      <sheetName val="Sheet1"/>
    </sheetNames>
    <sheetDataSet>
      <sheetData sheetId="0"/>
      <sheetData sheetId="1"/>
      <sheetData sheetId="2"/>
      <sheetData sheetId="3">
        <row r="48">
          <cell r="E48">
            <v>1613107.0199999998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view="pageBreakPreview" topLeftCell="A28" zoomScale="83" zoomScaleSheetLayoutView="83" workbookViewId="0">
      <selection activeCell="B35" sqref="B35"/>
    </sheetView>
  </sheetViews>
  <sheetFormatPr defaultColWidth="8.81640625" defaultRowHeight="12.5" x14ac:dyDescent="0.25"/>
  <cols>
    <col min="1" max="1" width="16.453125" customWidth="1"/>
    <col min="2" max="2" width="57.453125" customWidth="1"/>
    <col min="3" max="3" width="45.81640625" customWidth="1"/>
    <col min="4" max="4" width="14.453125" style="12" customWidth="1"/>
    <col min="5" max="5" width="14.453125" style="12" hidden="1" customWidth="1"/>
    <col min="6" max="6" width="11.7265625" hidden="1" customWidth="1"/>
    <col min="7" max="8" width="12.26953125" hidden="1" customWidth="1"/>
    <col min="9" max="9" width="6.26953125" hidden="1" customWidth="1"/>
  </cols>
  <sheetData>
    <row r="1" spans="1:9" s="1" customFormat="1" ht="43.5" x14ac:dyDescent="0.35">
      <c r="A1" s="1" t="s">
        <v>3</v>
      </c>
      <c r="B1" s="1" t="s">
        <v>4</v>
      </c>
      <c r="C1" s="1" t="s">
        <v>102</v>
      </c>
      <c r="D1" s="2" t="s">
        <v>0</v>
      </c>
      <c r="E1" s="2" t="s">
        <v>5</v>
      </c>
      <c r="F1" s="1" t="s">
        <v>6</v>
      </c>
      <c r="G1" s="1" t="s">
        <v>7</v>
      </c>
      <c r="H1" s="1" t="s">
        <v>266</v>
      </c>
      <c r="I1" s="1" t="s">
        <v>8</v>
      </c>
    </row>
    <row r="2" spans="1:9" s="13" customFormat="1" ht="37" x14ac:dyDescent="0.45">
      <c r="A2" s="13" t="s">
        <v>9</v>
      </c>
      <c r="B2" s="13" t="s">
        <v>10</v>
      </c>
      <c r="D2" s="14"/>
      <c r="E2" s="14"/>
      <c r="F2" s="13">
        <v>5.9</v>
      </c>
      <c r="G2" s="13">
        <v>5.9</v>
      </c>
      <c r="I2" s="13">
        <f>F2+G2</f>
        <v>11.8</v>
      </c>
    </row>
    <row r="3" spans="1:9" s="4" customFormat="1" ht="15.5" x14ac:dyDescent="0.35">
      <c r="A3" s="3" t="s">
        <v>11</v>
      </c>
      <c r="B3" s="4" t="s">
        <v>12</v>
      </c>
      <c r="C3" s="4" t="s">
        <v>103</v>
      </c>
      <c r="D3" s="5" t="s">
        <v>13</v>
      </c>
      <c r="E3" s="5" t="s">
        <v>14</v>
      </c>
      <c r="F3" s="4">
        <v>1.2</v>
      </c>
      <c r="G3" s="4">
        <v>1.1000000000000001</v>
      </c>
      <c r="I3" s="4">
        <f t="shared" ref="I3:I31" si="0">F3+G3</f>
        <v>2.2999999999999998</v>
      </c>
    </row>
    <row r="4" spans="1:9" s="6" customFormat="1" ht="26" x14ac:dyDescent="0.35">
      <c r="A4" s="1" t="s">
        <v>15</v>
      </c>
      <c r="B4" s="6" t="s">
        <v>16</v>
      </c>
      <c r="C4" s="6" t="s">
        <v>104</v>
      </c>
      <c r="D4" s="7" t="s">
        <v>13</v>
      </c>
      <c r="E4" s="7"/>
      <c r="F4" s="6">
        <v>0.2</v>
      </c>
      <c r="G4" s="6">
        <f>F4</f>
        <v>0.2</v>
      </c>
      <c r="I4" s="6">
        <f>SUM(F4:G4)</f>
        <v>0.4</v>
      </c>
    </row>
    <row r="5" spans="1:9" s="6" customFormat="1" ht="36.75" customHeight="1" x14ac:dyDescent="0.35">
      <c r="B5" s="8" t="s">
        <v>17</v>
      </c>
      <c r="C5" s="8"/>
      <c r="D5" s="7"/>
      <c r="E5" s="7"/>
      <c r="F5" s="6">
        <v>0.2</v>
      </c>
      <c r="G5" s="6">
        <v>0.1</v>
      </c>
      <c r="I5" s="6">
        <f>SUM(F5:G5)</f>
        <v>0.30000000000000004</v>
      </c>
    </row>
    <row r="6" spans="1:9" s="6" customFormat="1" ht="14.5" x14ac:dyDescent="0.35">
      <c r="B6" s="8" t="s">
        <v>18</v>
      </c>
      <c r="C6" s="8"/>
      <c r="D6" s="7"/>
      <c r="E6" s="7"/>
      <c r="F6" s="6">
        <v>0.1</v>
      </c>
      <c r="G6" s="6">
        <f>F6</f>
        <v>0.1</v>
      </c>
      <c r="I6" s="6">
        <f>SUM(F6:G6)</f>
        <v>0.2</v>
      </c>
    </row>
    <row r="7" spans="1:9" s="6" customFormat="1" ht="26" x14ac:dyDescent="0.35">
      <c r="A7" s="1" t="s">
        <v>19</v>
      </c>
      <c r="B7" s="6" t="s">
        <v>20</v>
      </c>
      <c r="C7" s="6" t="s">
        <v>105</v>
      </c>
      <c r="D7" s="7" t="s">
        <v>13</v>
      </c>
      <c r="E7" s="7"/>
      <c r="F7" s="6">
        <v>0.2</v>
      </c>
      <c r="G7" s="6">
        <f>F7</f>
        <v>0.2</v>
      </c>
      <c r="I7" s="6">
        <f>SUM(F7:G7)</f>
        <v>0.4</v>
      </c>
    </row>
    <row r="8" spans="1:9" s="6" customFormat="1" ht="26" x14ac:dyDescent="0.35">
      <c r="A8" s="1" t="s">
        <v>21</v>
      </c>
      <c r="B8" s="6" t="s">
        <v>22</v>
      </c>
      <c r="C8" s="6" t="s">
        <v>106</v>
      </c>
      <c r="D8" s="7" t="s">
        <v>13</v>
      </c>
      <c r="E8" s="7"/>
      <c r="F8" s="6">
        <v>0.5</v>
      </c>
      <c r="G8" s="6">
        <f>F8</f>
        <v>0.5</v>
      </c>
      <c r="I8" s="6">
        <f>SUM(F8:G8)</f>
        <v>1</v>
      </c>
    </row>
    <row r="9" spans="1:9" s="4" customFormat="1" ht="15.5" x14ac:dyDescent="0.35">
      <c r="A9" s="3" t="s">
        <v>23</v>
      </c>
      <c r="B9" s="4" t="s">
        <v>24</v>
      </c>
      <c r="C9" s="4" t="s">
        <v>24</v>
      </c>
      <c r="D9" s="5" t="s">
        <v>13</v>
      </c>
      <c r="E9" s="5" t="s">
        <v>25</v>
      </c>
      <c r="F9" s="4">
        <v>3.8</v>
      </c>
      <c r="G9" s="4">
        <v>3.9</v>
      </c>
      <c r="I9" s="4">
        <f t="shared" si="0"/>
        <v>7.6999999999999993</v>
      </c>
    </row>
    <row r="10" spans="1:9" s="6" customFormat="1" ht="26" x14ac:dyDescent="0.35">
      <c r="A10" s="1" t="s">
        <v>26</v>
      </c>
      <c r="B10" s="6" t="s">
        <v>27</v>
      </c>
      <c r="C10" s="6" t="s">
        <v>107</v>
      </c>
      <c r="D10" s="7" t="s">
        <v>13</v>
      </c>
      <c r="E10" s="7"/>
      <c r="I10" s="6">
        <f t="shared" si="0"/>
        <v>0</v>
      </c>
    </row>
    <row r="11" spans="1:9" s="6" customFormat="1" ht="25" x14ac:dyDescent="0.25">
      <c r="A11" s="6" t="s">
        <v>28</v>
      </c>
      <c r="B11" s="6" t="s">
        <v>29</v>
      </c>
      <c r="C11" s="6" t="s">
        <v>108</v>
      </c>
      <c r="D11" s="7" t="s">
        <v>13</v>
      </c>
      <c r="E11" s="7"/>
      <c r="I11" s="6">
        <f t="shared" si="0"/>
        <v>0</v>
      </c>
    </row>
    <row r="12" spans="1:9" s="6" customFormat="1" ht="25" x14ac:dyDescent="0.25">
      <c r="A12" s="6" t="s">
        <v>30</v>
      </c>
      <c r="B12" s="6" t="s">
        <v>31</v>
      </c>
      <c r="C12" s="6" t="s">
        <v>109</v>
      </c>
      <c r="D12" s="7" t="s">
        <v>13</v>
      </c>
      <c r="E12" s="7"/>
      <c r="I12" s="6">
        <f t="shared" si="0"/>
        <v>0</v>
      </c>
    </row>
    <row r="13" spans="1:9" ht="26" x14ac:dyDescent="0.35">
      <c r="A13" s="1" t="s">
        <v>32</v>
      </c>
      <c r="B13" s="6" t="s">
        <v>33</v>
      </c>
      <c r="C13" s="6" t="s">
        <v>110</v>
      </c>
      <c r="D13" s="7" t="s">
        <v>13</v>
      </c>
      <c r="E13" s="7"/>
      <c r="I13" s="6">
        <f t="shared" si="0"/>
        <v>0</v>
      </c>
    </row>
    <row r="14" spans="1:9" ht="14.5" x14ac:dyDescent="0.35">
      <c r="A14" s="1" t="s">
        <v>34</v>
      </c>
      <c r="B14" s="6" t="s">
        <v>35</v>
      </c>
      <c r="C14" s="6" t="s">
        <v>111</v>
      </c>
      <c r="D14" s="7" t="s">
        <v>13</v>
      </c>
      <c r="E14" s="7"/>
      <c r="I14" s="6">
        <f t="shared" si="0"/>
        <v>0</v>
      </c>
    </row>
    <row r="15" spans="1:9" ht="26" x14ac:dyDescent="0.35">
      <c r="A15" s="1" t="s">
        <v>36</v>
      </c>
      <c r="B15" s="6" t="s">
        <v>37</v>
      </c>
      <c r="C15" s="6" t="s">
        <v>112</v>
      </c>
      <c r="D15" s="7" t="s">
        <v>13</v>
      </c>
      <c r="E15" s="7"/>
      <c r="I15" s="6">
        <f t="shared" si="0"/>
        <v>0</v>
      </c>
    </row>
    <row r="16" spans="1:9" s="10" customFormat="1" ht="15.5" x14ac:dyDescent="0.35">
      <c r="A16" s="3" t="s">
        <v>38</v>
      </c>
      <c r="B16" s="4" t="s">
        <v>39</v>
      </c>
      <c r="C16" s="4" t="s">
        <v>39</v>
      </c>
      <c r="D16" s="9"/>
      <c r="E16" s="9"/>
      <c r="I16" s="4">
        <f t="shared" si="0"/>
        <v>0</v>
      </c>
    </row>
    <row r="17" spans="1:9" ht="14.5" x14ac:dyDescent="0.35">
      <c r="A17" s="1" t="s">
        <v>40</v>
      </c>
      <c r="B17" s="6" t="s">
        <v>41</v>
      </c>
      <c r="C17" s="6" t="s">
        <v>113</v>
      </c>
      <c r="D17" s="7" t="s">
        <v>13</v>
      </c>
      <c r="E17" s="7"/>
      <c r="I17" s="6">
        <f t="shared" si="0"/>
        <v>0</v>
      </c>
    </row>
    <row r="18" spans="1:9" ht="26" x14ac:dyDescent="0.35">
      <c r="A18" s="1" t="s">
        <v>42</v>
      </c>
      <c r="B18" s="6" t="s">
        <v>43</v>
      </c>
      <c r="C18" s="6" t="s">
        <v>114</v>
      </c>
      <c r="D18" s="7" t="s">
        <v>13</v>
      </c>
      <c r="E18" s="7"/>
      <c r="I18" s="6">
        <f t="shared" si="0"/>
        <v>0</v>
      </c>
    </row>
    <row r="19" spans="1:9" ht="26" x14ac:dyDescent="0.35">
      <c r="A19" s="1" t="s">
        <v>44</v>
      </c>
      <c r="B19" s="6" t="s">
        <v>45</v>
      </c>
      <c r="C19" s="6" t="s">
        <v>115</v>
      </c>
      <c r="D19" s="7" t="s">
        <v>13</v>
      </c>
      <c r="E19" s="7"/>
      <c r="I19" s="6">
        <f t="shared" si="0"/>
        <v>0</v>
      </c>
    </row>
    <row r="20" spans="1:9" ht="26" x14ac:dyDescent="0.35">
      <c r="A20" s="1" t="s">
        <v>46</v>
      </c>
      <c r="B20" s="6" t="s">
        <v>47</v>
      </c>
      <c r="C20" s="6" t="s">
        <v>116</v>
      </c>
      <c r="D20" s="11" t="s">
        <v>48</v>
      </c>
      <c r="E20" s="11"/>
      <c r="I20" s="6">
        <f t="shared" si="0"/>
        <v>0</v>
      </c>
    </row>
    <row r="21" spans="1:9" s="13" customFormat="1" ht="37" x14ac:dyDescent="0.45">
      <c r="A21" s="13" t="s">
        <v>49</v>
      </c>
      <c r="B21" s="13" t="s">
        <v>50</v>
      </c>
      <c r="C21" s="17" t="s">
        <v>50</v>
      </c>
      <c r="D21" s="14"/>
      <c r="E21" s="14"/>
      <c r="I21" s="13">
        <f t="shared" si="0"/>
        <v>0</v>
      </c>
    </row>
    <row r="22" spans="1:9" ht="29" x14ac:dyDescent="0.35">
      <c r="A22" s="3" t="s">
        <v>51</v>
      </c>
      <c r="B22" s="4" t="s">
        <v>52</v>
      </c>
      <c r="C22" s="4"/>
      <c r="I22" s="4">
        <f t="shared" si="0"/>
        <v>0</v>
      </c>
    </row>
    <row r="23" spans="1:9" ht="14.5" x14ac:dyDescent="0.35">
      <c r="A23" s="1" t="s">
        <v>53</v>
      </c>
      <c r="B23" s="6" t="s">
        <v>54</v>
      </c>
      <c r="C23" s="6" t="s">
        <v>117</v>
      </c>
      <c r="D23" s="12" t="s">
        <v>55</v>
      </c>
      <c r="I23" s="6">
        <f t="shared" si="0"/>
        <v>0</v>
      </c>
    </row>
    <row r="24" spans="1:9" ht="14.5" x14ac:dyDescent="0.35">
      <c r="A24" s="1" t="s">
        <v>56</v>
      </c>
      <c r="B24" s="6" t="s">
        <v>57</v>
      </c>
      <c r="C24" s="6" t="s">
        <v>118</v>
      </c>
      <c r="D24" s="12" t="s">
        <v>55</v>
      </c>
      <c r="I24" s="6">
        <f t="shared" si="0"/>
        <v>0</v>
      </c>
    </row>
    <row r="25" spans="1:9" ht="14.5" x14ac:dyDescent="0.35">
      <c r="A25" s="1" t="s">
        <v>58</v>
      </c>
      <c r="B25" s="6" t="s">
        <v>59</v>
      </c>
      <c r="C25" s="6" t="s">
        <v>119</v>
      </c>
      <c r="D25" s="12" t="s">
        <v>55</v>
      </c>
      <c r="I25" s="6">
        <f t="shared" si="0"/>
        <v>0</v>
      </c>
    </row>
    <row r="26" spans="1:9" ht="26" x14ac:dyDescent="0.35">
      <c r="A26" s="1" t="s">
        <v>60</v>
      </c>
      <c r="B26" s="6" t="s">
        <v>61</v>
      </c>
      <c r="C26" s="6" t="s">
        <v>120</v>
      </c>
      <c r="D26" s="12" t="s">
        <v>55</v>
      </c>
      <c r="I26" s="6">
        <f t="shared" si="0"/>
        <v>0</v>
      </c>
    </row>
    <row r="27" spans="1:9" ht="29" x14ac:dyDescent="0.35">
      <c r="A27" s="3" t="s">
        <v>62</v>
      </c>
      <c r="B27" s="4" t="s">
        <v>63</v>
      </c>
      <c r="C27" s="18" t="s">
        <v>121</v>
      </c>
      <c r="D27" s="12" t="s">
        <v>55</v>
      </c>
      <c r="I27" s="6">
        <f t="shared" si="0"/>
        <v>0</v>
      </c>
    </row>
    <row r="28" spans="1:9" ht="29" x14ac:dyDescent="0.35">
      <c r="A28" s="3" t="s">
        <v>64</v>
      </c>
      <c r="B28" s="4" t="s">
        <v>65</v>
      </c>
      <c r="C28" s="4" t="s">
        <v>122</v>
      </c>
      <c r="D28" s="12" t="s">
        <v>55</v>
      </c>
      <c r="I28" s="6">
        <f t="shared" si="0"/>
        <v>0</v>
      </c>
    </row>
    <row r="29" spans="1:9" ht="26" x14ac:dyDescent="0.35">
      <c r="A29" s="3" t="s">
        <v>66</v>
      </c>
      <c r="B29" s="6" t="s">
        <v>67</v>
      </c>
      <c r="C29" s="6" t="s">
        <v>123</v>
      </c>
      <c r="D29" s="12" t="s">
        <v>68</v>
      </c>
      <c r="I29" s="6">
        <f t="shared" si="0"/>
        <v>0</v>
      </c>
    </row>
    <row r="30" spans="1:9" s="13" customFormat="1" ht="37" x14ac:dyDescent="0.45">
      <c r="A30" s="13" t="s">
        <v>69</v>
      </c>
      <c r="B30" s="13" t="s">
        <v>70</v>
      </c>
      <c r="C30" s="13" t="s">
        <v>124</v>
      </c>
      <c r="D30" s="14"/>
      <c r="E30" s="14"/>
      <c r="I30" s="13">
        <f t="shared" si="0"/>
        <v>0</v>
      </c>
    </row>
    <row r="31" spans="1:9" ht="29" x14ac:dyDescent="0.35">
      <c r="A31" s="3" t="s">
        <v>71</v>
      </c>
      <c r="B31" s="4" t="s">
        <v>72</v>
      </c>
      <c r="C31" s="4" t="s">
        <v>125</v>
      </c>
      <c r="I31" s="4">
        <f t="shared" si="0"/>
        <v>0</v>
      </c>
    </row>
    <row r="32" spans="1:9" ht="26" x14ac:dyDescent="0.35">
      <c r="A32" s="1" t="s">
        <v>73</v>
      </c>
      <c r="B32" s="6" t="s">
        <v>74</v>
      </c>
      <c r="C32" s="6" t="s">
        <v>126</v>
      </c>
      <c r="D32" s="12" t="s">
        <v>75</v>
      </c>
    </row>
    <row r="33" spans="1:9" x14ac:dyDescent="0.25">
      <c r="B33" s="6" t="s">
        <v>76</v>
      </c>
      <c r="C33" s="6"/>
    </row>
    <row r="34" spans="1:9" x14ac:dyDescent="0.25">
      <c r="B34" s="6" t="s">
        <v>77</v>
      </c>
      <c r="C34" s="6"/>
    </row>
    <row r="35" spans="1:9" ht="26" x14ac:dyDescent="0.35">
      <c r="A35" s="1" t="s">
        <v>78</v>
      </c>
      <c r="B35" s="6" t="s">
        <v>79</v>
      </c>
      <c r="C35" s="6" t="s">
        <v>127</v>
      </c>
      <c r="D35" s="12" t="s">
        <v>48</v>
      </c>
    </row>
    <row r="37" spans="1:9" ht="15.5" x14ac:dyDescent="0.35">
      <c r="A37" s="3" t="s">
        <v>80</v>
      </c>
      <c r="B37" s="4" t="s">
        <v>81</v>
      </c>
      <c r="C37" s="4" t="s">
        <v>81</v>
      </c>
      <c r="I37" s="6"/>
    </row>
    <row r="38" spans="1:9" ht="26" x14ac:dyDescent="0.35">
      <c r="A38" s="1" t="s">
        <v>82</v>
      </c>
      <c r="B38" s="6" t="s">
        <v>83</v>
      </c>
      <c r="C38" s="6" t="s">
        <v>128</v>
      </c>
      <c r="D38" s="12" t="s">
        <v>48</v>
      </c>
    </row>
    <row r="39" spans="1:9" ht="14.5" x14ac:dyDescent="0.35">
      <c r="A39" s="1" t="s">
        <v>84</v>
      </c>
      <c r="B39" s="6" t="s">
        <v>85</v>
      </c>
      <c r="C39" s="6" t="s">
        <v>129</v>
      </c>
      <c r="D39" s="12" t="s">
        <v>86</v>
      </c>
    </row>
    <row r="40" spans="1:9" ht="25" x14ac:dyDescent="0.25">
      <c r="B40" s="6" t="s">
        <v>87</v>
      </c>
      <c r="C40" s="6"/>
    </row>
    <row r="41" spans="1:9" x14ac:dyDescent="0.25">
      <c r="B41" s="6" t="s">
        <v>88</v>
      </c>
      <c r="C41" s="6"/>
    </row>
    <row r="42" spans="1:9" x14ac:dyDescent="0.25">
      <c r="B42" s="6" t="s">
        <v>89</v>
      </c>
      <c r="C42" s="6"/>
    </row>
    <row r="43" spans="1:9" ht="25" x14ac:dyDescent="0.25">
      <c r="B43" s="6" t="s">
        <v>90</v>
      </c>
      <c r="C43" s="6"/>
    </row>
    <row r="44" spans="1:9" ht="29" x14ac:dyDescent="0.35">
      <c r="A44" s="3" t="s">
        <v>91</v>
      </c>
      <c r="B44" s="4" t="s">
        <v>92</v>
      </c>
      <c r="C44" s="4" t="s">
        <v>131</v>
      </c>
      <c r="I44" s="6"/>
    </row>
    <row r="45" spans="1:9" ht="14.5" x14ac:dyDescent="0.35">
      <c r="A45" s="1" t="s">
        <v>93</v>
      </c>
      <c r="B45" s="6" t="s">
        <v>130</v>
      </c>
      <c r="C45" s="6" t="s">
        <v>130</v>
      </c>
      <c r="D45" s="12" t="s">
        <v>75</v>
      </c>
      <c r="F45">
        <v>0.6</v>
      </c>
    </row>
    <row r="46" spans="1:9" ht="26" x14ac:dyDescent="0.35">
      <c r="A46" s="1" t="s">
        <v>94</v>
      </c>
      <c r="B46" s="6" t="s">
        <v>95</v>
      </c>
      <c r="C46" s="6" t="s">
        <v>131</v>
      </c>
      <c r="D46" s="12" t="s">
        <v>75</v>
      </c>
    </row>
    <row r="47" spans="1:9" ht="29" x14ac:dyDescent="0.35">
      <c r="A47" s="3" t="s">
        <v>96</v>
      </c>
      <c r="B47" s="4" t="s">
        <v>97</v>
      </c>
      <c r="C47" s="4" t="s">
        <v>132</v>
      </c>
      <c r="D47" s="12" t="s">
        <v>98</v>
      </c>
      <c r="F47">
        <v>0.5</v>
      </c>
      <c r="G47">
        <v>0.5</v>
      </c>
      <c r="I47" s="4">
        <f>F47+G47</f>
        <v>1</v>
      </c>
    </row>
    <row r="48" spans="1:9" s="16" customFormat="1" ht="18.5" x14ac:dyDescent="0.45">
      <c r="A48" s="13" t="s">
        <v>99</v>
      </c>
      <c r="B48" s="13" t="s">
        <v>100</v>
      </c>
      <c r="C48" s="13" t="s">
        <v>133</v>
      </c>
      <c r="D48" s="15" t="s">
        <v>101</v>
      </c>
      <c r="E48" s="15"/>
      <c r="F48" s="13">
        <v>7.1</v>
      </c>
      <c r="G48" s="13">
        <v>7.2</v>
      </c>
      <c r="H48" s="13"/>
      <c r="I48" s="13">
        <f>F48+G48</f>
        <v>14.3</v>
      </c>
    </row>
  </sheetData>
  <phoneticPr fontId="15" type="noConversion"/>
  <printOptions gridLines="1"/>
  <pageMargins left="0.74803149606299213" right="0.74803149606299213" top="0.98425196850393704" bottom="0.98425196850393704" header="0.51181102362204722" footer="0.51181102362204722"/>
  <pageSetup scale="67" orientation="portrait" r:id="rId1"/>
  <headerFooter alignWithMargins="0"/>
  <rowBreaks count="1" manualBreakCount="1">
    <brk id="29" max="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16"/>
  <sheetViews>
    <sheetView topLeftCell="A27" workbookViewId="0">
      <selection activeCell="D42" sqref="D42"/>
    </sheetView>
  </sheetViews>
  <sheetFormatPr defaultColWidth="8.81640625" defaultRowHeight="13" x14ac:dyDescent="0.3"/>
  <cols>
    <col min="1" max="1" width="41.81640625" style="184" customWidth="1"/>
    <col min="2" max="2" width="16.26953125" style="184" customWidth="1"/>
    <col min="3" max="3" width="17" style="184" customWidth="1"/>
    <col min="4" max="4" width="20.7265625" style="352" customWidth="1"/>
    <col min="5" max="5" width="19.453125" style="352" customWidth="1"/>
    <col min="6" max="6" width="5.81640625" style="349" bestFit="1" customWidth="1"/>
    <col min="7" max="7" width="20.453125" style="349" bestFit="1" customWidth="1"/>
    <col min="8" max="8" width="11.26953125" style="108" bestFit="1" customWidth="1"/>
    <col min="9" max="9" width="12.1796875" style="108" bestFit="1" customWidth="1"/>
    <col min="10" max="10" width="8.81640625" style="108"/>
    <col min="11" max="11" width="12.81640625" style="108" bestFit="1" customWidth="1"/>
    <col min="12" max="16384" width="8.81640625" style="108"/>
  </cols>
  <sheetData>
    <row r="1" spans="1:7" ht="13.5" thickBot="1" x14ac:dyDescent="0.35">
      <c r="A1" s="279" t="s">
        <v>165</v>
      </c>
      <c r="B1" s="32" t="s">
        <v>176</v>
      </c>
      <c r="C1" s="281"/>
      <c r="D1" s="282"/>
      <c r="E1" s="283"/>
      <c r="F1" s="284"/>
      <c r="G1" s="284"/>
    </row>
    <row r="2" spans="1:7" s="111" customFormat="1" ht="14.25" customHeight="1" thickBot="1" x14ac:dyDescent="0.35">
      <c r="A2" s="285" t="s">
        <v>171</v>
      </c>
      <c r="B2" s="27" t="s">
        <v>164</v>
      </c>
      <c r="C2" s="286"/>
      <c r="D2" s="287"/>
      <c r="E2" s="288"/>
      <c r="F2" s="289"/>
      <c r="G2" s="289"/>
    </row>
    <row r="3" spans="1:7" ht="14.25" customHeight="1" thickBot="1" x14ac:dyDescent="0.35">
      <c r="A3" s="279" t="s">
        <v>172</v>
      </c>
      <c r="B3" s="280" t="s">
        <v>307</v>
      </c>
      <c r="C3" s="290"/>
      <c r="D3" s="282"/>
      <c r="E3" s="283"/>
      <c r="F3" s="284"/>
      <c r="G3" s="284"/>
    </row>
    <row r="4" spans="1:7" ht="13.5" thickBot="1" x14ac:dyDescent="0.35">
      <c r="A4" s="285" t="s">
        <v>173</v>
      </c>
      <c r="B4" s="291" t="e">
        <f>#REF!</f>
        <v>#REF!</v>
      </c>
      <c r="C4" s="292"/>
      <c r="D4" s="293"/>
      <c r="E4" s="294"/>
      <c r="F4" s="284"/>
      <c r="G4" s="284"/>
    </row>
    <row r="5" spans="1:7" ht="13.5" thickBot="1" x14ac:dyDescent="0.35">
      <c r="A5" s="279" t="s">
        <v>247</v>
      </c>
      <c r="B5" s="295" t="s">
        <v>308</v>
      </c>
      <c r="C5" s="296"/>
      <c r="D5" s="282"/>
      <c r="E5" s="283"/>
      <c r="F5" s="284"/>
      <c r="G5" s="284"/>
    </row>
    <row r="6" spans="1:7" ht="13.5" thickBot="1" x14ac:dyDescent="0.35">
      <c r="A6" s="279" t="s">
        <v>174</v>
      </c>
      <c r="B6" s="280" t="s">
        <v>309</v>
      </c>
      <c r="C6" s="297">
        <v>41729</v>
      </c>
      <c r="D6" s="298"/>
      <c r="E6" s="283"/>
      <c r="F6" s="284"/>
      <c r="G6" s="284"/>
    </row>
    <row r="7" spans="1:7" ht="13.5" thickBot="1" x14ac:dyDescent="0.35">
      <c r="A7" s="279" t="s">
        <v>175</v>
      </c>
      <c r="B7" s="299" t="s">
        <v>178</v>
      </c>
      <c r="C7" s="290"/>
      <c r="D7" s="282"/>
      <c r="E7" s="300"/>
      <c r="F7" s="284"/>
      <c r="G7" s="284"/>
    </row>
    <row r="8" spans="1:7" ht="13.5" thickBot="1" x14ac:dyDescent="0.35">
      <c r="A8" s="301"/>
      <c r="B8" s="302"/>
      <c r="C8" s="303"/>
      <c r="D8" s="304"/>
      <c r="E8" s="305"/>
      <c r="F8" s="284"/>
      <c r="G8" s="284"/>
    </row>
    <row r="9" spans="1:7" ht="20.25" customHeight="1" thickBot="1" x14ac:dyDescent="0.4">
      <c r="A9" s="306" t="s">
        <v>306</v>
      </c>
      <c r="B9" s="307" t="s">
        <v>310</v>
      </c>
      <c r="C9" s="308"/>
      <c r="D9" s="298"/>
      <c r="E9" s="456"/>
      <c r="F9" s="284"/>
      <c r="G9" s="284"/>
    </row>
    <row r="10" spans="1:7" ht="15" customHeight="1" x14ac:dyDescent="0.3">
      <c r="A10" s="309"/>
      <c r="B10" s="310"/>
      <c r="C10" s="293"/>
      <c r="D10" s="311" t="s">
        <v>200</v>
      </c>
      <c r="E10" s="294"/>
      <c r="F10" s="284"/>
      <c r="G10" s="284"/>
    </row>
    <row r="11" spans="1:7" ht="15" customHeight="1" x14ac:dyDescent="0.3">
      <c r="A11" s="309" t="s">
        <v>201</v>
      </c>
      <c r="B11" s="312">
        <v>41640</v>
      </c>
      <c r="C11" s="293"/>
      <c r="D11" s="293">
        <f>3462.6</f>
        <v>3462.6</v>
      </c>
      <c r="E11" s="294"/>
      <c r="F11" s="284"/>
      <c r="G11" s="284"/>
    </row>
    <row r="12" spans="1:7" ht="15" customHeight="1" x14ac:dyDescent="0.3">
      <c r="A12" s="309"/>
      <c r="B12" s="310"/>
      <c r="C12" s="293"/>
      <c r="D12" s="293"/>
      <c r="E12" s="294"/>
      <c r="F12" s="284"/>
      <c r="G12" s="284"/>
    </row>
    <row r="13" spans="1:7" ht="15" customHeight="1" x14ac:dyDescent="0.3">
      <c r="A13" s="309" t="s">
        <v>202</v>
      </c>
      <c r="B13" s="310"/>
      <c r="C13" s="293"/>
      <c r="D13" s="293">
        <v>0</v>
      </c>
      <c r="E13" s="294"/>
      <c r="F13" s="284"/>
      <c r="G13" s="284"/>
    </row>
    <row r="14" spans="1:7" ht="15" customHeight="1" x14ac:dyDescent="0.3">
      <c r="A14" s="309"/>
      <c r="B14" s="310"/>
      <c r="C14" s="293"/>
      <c r="D14" s="293"/>
      <c r="E14" s="294"/>
      <c r="F14" s="284"/>
      <c r="G14" s="284"/>
    </row>
    <row r="15" spans="1:7" ht="15" customHeight="1" x14ac:dyDescent="0.3">
      <c r="A15" s="309" t="s">
        <v>203</v>
      </c>
      <c r="B15" s="310"/>
      <c r="C15" s="293"/>
      <c r="D15" s="293">
        <v>0</v>
      </c>
      <c r="E15" s="294"/>
      <c r="F15" s="284"/>
      <c r="G15" s="284"/>
    </row>
    <row r="16" spans="1:7" ht="15" customHeight="1" thickBot="1" x14ac:dyDescent="0.35">
      <c r="A16" s="309" t="s">
        <v>204</v>
      </c>
      <c r="B16" s="310"/>
      <c r="C16" s="293"/>
      <c r="D16" s="313">
        <v>0</v>
      </c>
      <c r="E16" s="294"/>
      <c r="F16" s="284"/>
      <c r="G16" s="284"/>
    </row>
    <row r="17" spans="1:10" ht="15" customHeight="1" x14ac:dyDescent="0.3">
      <c r="A17" s="309"/>
      <c r="B17" s="310"/>
      <c r="C17" s="293"/>
      <c r="D17" s="293"/>
      <c r="E17" s="294"/>
      <c r="F17" s="284"/>
      <c r="G17" s="284"/>
    </row>
    <row r="18" spans="1:10" ht="15" customHeight="1" x14ac:dyDescent="0.3">
      <c r="A18" s="309" t="s">
        <v>205</v>
      </c>
      <c r="B18" s="310"/>
      <c r="C18" s="293"/>
      <c r="D18" s="293">
        <f>SUM(D10:D16)</f>
        <v>3462.6</v>
      </c>
      <c r="E18" s="294"/>
      <c r="F18" s="284"/>
      <c r="G18" s="284"/>
    </row>
    <row r="19" spans="1:10" ht="15" customHeight="1" x14ac:dyDescent="0.3">
      <c r="A19" s="309"/>
      <c r="B19" s="310"/>
      <c r="C19" s="293"/>
      <c r="D19" s="293"/>
      <c r="E19" s="294"/>
      <c r="F19" s="284"/>
      <c r="G19" s="314"/>
    </row>
    <row r="20" spans="1:10" ht="15" customHeight="1" x14ac:dyDescent="0.3">
      <c r="A20" s="309" t="s">
        <v>206</v>
      </c>
      <c r="B20" s="310"/>
      <c r="C20" s="128"/>
      <c r="D20" s="293">
        <v>0</v>
      </c>
      <c r="E20" s="294"/>
      <c r="F20" s="284"/>
      <c r="G20" s="284"/>
    </row>
    <row r="21" spans="1:10" ht="15" customHeight="1" x14ac:dyDescent="0.3">
      <c r="A21" s="309"/>
      <c r="B21" s="310"/>
      <c r="C21" s="128"/>
      <c r="D21" s="293"/>
      <c r="E21" s="294"/>
      <c r="F21" s="284"/>
      <c r="G21" s="284"/>
      <c r="H21" s="129">
        <f>D20+E41</f>
        <v>0</v>
      </c>
    </row>
    <row r="22" spans="1:10" ht="15" customHeight="1" x14ac:dyDescent="0.3">
      <c r="A22" s="309" t="s">
        <v>207</v>
      </c>
      <c r="B22" s="310"/>
      <c r="C22" s="128"/>
      <c r="D22" s="293"/>
      <c r="E22" s="294"/>
      <c r="F22" s="284"/>
      <c r="G22" s="284"/>
    </row>
    <row r="23" spans="1:10" ht="15" customHeight="1" thickBot="1" x14ac:dyDescent="0.35">
      <c r="A23" s="309"/>
      <c r="B23" s="310"/>
      <c r="C23" s="293"/>
      <c r="D23" s="313"/>
      <c r="E23" s="294"/>
      <c r="F23" s="284"/>
      <c r="G23" s="284"/>
    </row>
    <row r="24" spans="1:10" ht="15" customHeight="1" x14ac:dyDescent="0.3">
      <c r="A24" s="309"/>
      <c r="B24" s="310"/>
      <c r="C24" s="293"/>
      <c r="D24" s="293"/>
      <c r="E24" s="294"/>
      <c r="F24" s="284"/>
      <c r="G24" s="284"/>
      <c r="I24" s="130"/>
    </row>
    <row r="25" spans="1:10" ht="15" customHeight="1" thickBot="1" x14ac:dyDescent="0.45">
      <c r="A25" s="315" t="s">
        <v>208</v>
      </c>
      <c r="B25" s="312">
        <v>41729</v>
      </c>
      <c r="C25" s="316"/>
      <c r="D25" s="317">
        <f>SUM(D17:D23)</f>
        <v>3462.6</v>
      </c>
      <c r="E25" s="294"/>
      <c r="F25" s="284"/>
      <c r="G25" s="284"/>
    </row>
    <row r="26" spans="1:10" ht="15" customHeight="1" thickTop="1" x14ac:dyDescent="0.3">
      <c r="A26" s="309"/>
      <c r="B26" s="310"/>
      <c r="C26" s="293"/>
      <c r="D26" s="293"/>
      <c r="E26" s="294"/>
      <c r="F26" s="284"/>
      <c r="G26" s="284"/>
      <c r="I26" s="130"/>
    </row>
    <row r="27" spans="1:10" ht="15" customHeight="1" x14ac:dyDescent="0.3">
      <c r="A27" s="318"/>
      <c r="B27" s="319"/>
      <c r="C27" s="320"/>
      <c r="D27" s="320"/>
      <c r="E27" s="321"/>
      <c r="F27" s="284"/>
      <c r="G27" s="284"/>
    </row>
    <row r="28" spans="1:10" ht="15" customHeight="1" thickBot="1" x14ac:dyDescent="0.35">
      <c r="A28" s="309"/>
      <c r="B28" s="310"/>
      <c r="C28" s="293"/>
      <c r="D28" s="293"/>
      <c r="E28" s="294"/>
      <c r="F28" s="284"/>
      <c r="G28" s="284"/>
      <c r="I28" s="130"/>
    </row>
    <row r="29" spans="1:10" ht="21" customHeight="1" thickBot="1" x14ac:dyDescent="0.4">
      <c r="A29" s="306" t="s">
        <v>304</v>
      </c>
      <c r="B29" s="310"/>
      <c r="C29" s="322" t="s">
        <v>209</v>
      </c>
      <c r="D29" s="323" t="s">
        <v>210</v>
      </c>
      <c r="E29" s="288" t="s">
        <v>200</v>
      </c>
      <c r="F29" s="284"/>
      <c r="G29" s="284"/>
      <c r="H29" s="129"/>
      <c r="J29" s="130"/>
    </row>
    <row r="30" spans="1:10" ht="15" customHeight="1" x14ac:dyDescent="0.3">
      <c r="A30" s="309"/>
      <c r="B30" s="310"/>
      <c r="C30" s="293"/>
      <c r="D30" s="293"/>
      <c r="E30" s="294"/>
      <c r="F30" s="284"/>
      <c r="G30" s="284"/>
      <c r="I30" s="130"/>
    </row>
    <row r="31" spans="1:10" ht="15" customHeight="1" x14ac:dyDescent="0.3">
      <c r="A31" s="309" t="s">
        <v>201</v>
      </c>
      <c r="B31" s="312">
        <v>41640</v>
      </c>
      <c r="C31" s="293">
        <v>34357.33</v>
      </c>
      <c r="D31" s="293">
        <f>C31/E31</f>
        <v>1.9100319493791078</v>
      </c>
      <c r="E31" s="294">
        <v>17987.830000000002</v>
      </c>
      <c r="F31" s="284"/>
      <c r="G31" s="294"/>
      <c r="I31" s="130"/>
      <c r="J31" s="130"/>
    </row>
    <row r="32" spans="1:10" ht="15" customHeight="1" x14ac:dyDescent="0.3">
      <c r="A32" s="309"/>
      <c r="B32" s="310"/>
      <c r="C32" s="293"/>
      <c r="D32" s="293"/>
      <c r="E32" s="294"/>
      <c r="F32" s="284"/>
      <c r="G32" s="284"/>
      <c r="I32" s="130"/>
    </row>
    <row r="33" spans="1:11" ht="15" customHeight="1" x14ac:dyDescent="0.3">
      <c r="A33" s="309" t="s">
        <v>211</v>
      </c>
      <c r="B33" s="310"/>
      <c r="C33" s="293"/>
      <c r="D33" s="293"/>
      <c r="E33" s="294"/>
      <c r="F33" s="284"/>
      <c r="G33" s="284"/>
      <c r="I33" s="130"/>
    </row>
    <row r="34" spans="1:11" ht="15" customHeight="1" x14ac:dyDescent="0.3">
      <c r="A34" s="309"/>
      <c r="B34" s="310"/>
      <c r="C34" s="293"/>
      <c r="D34" s="293"/>
      <c r="E34" s="294"/>
      <c r="F34" s="284"/>
      <c r="G34" s="284"/>
      <c r="I34" s="130"/>
    </row>
    <row r="35" spans="1:11" ht="15" customHeight="1" x14ac:dyDescent="0.3">
      <c r="A35" s="309" t="s">
        <v>311</v>
      </c>
      <c r="B35" s="310"/>
      <c r="C35" s="293"/>
      <c r="D35" s="293">
        <v>1.96</v>
      </c>
      <c r="E35" s="294">
        <f>C35/D35</f>
        <v>0</v>
      </c>
      <c r="F35" s="284"/>
      <c r="G35" s="324"/>
      <c r="I35" s="130"/>
      <c r="K35" s="141"/>
    </row>
    <row r="36" spans="1:11" ht="15" customHeight="1" x14ac:dyDescent="0.3">
      <c r="A36" s="309"/>
      <c r="B36" s="310"/>
      <c r="C36" s="293"/>
      <c r="D36" s="293"/>
      <c r="E36" s="294"/>
      <c r="F36" s="284"/>
      <c r="G36" s="324"/>
      <c r="I36" s="130"/>
      <c r="K36" s="141"/>
    </row>
    <row r="37" spans="1:11" ht="15" customHeight="1" thickBot="1" x14ac:dyDescent="0.35">
      <c r="A37" s="309" t="s">
        <v>312</v>
      </c>
      <c r="B37" s="310"/>
      <c r="C37" s="313"/>
      <c r="D37" s="293">
        <v>1.96</v>
      </c>
      <c r="E37" s="325">
        <f>C37/D37</f>
        <v>0</v>
      </c>
      <c r="F37" s="284"/>
      <c r="G37" s="326"/>
    </row>
    <row r="38" spans="1:11" s="144" customFormat="1" ht="15" customHeight="1" x14ac:dyDescent="0.3">
      <c r="A38" s="309"/>
      <c r="B38" s="310"/>
      <c r="C38" s="293"/>
      <c r="D38" s="293"/>
      <c r="E38" s="294"/>
      <c r="I38" s="327"/>
    </row>
    <row r="39" spans="1:11" s="146" customFormat="1" ht="15" customHeight="1" x14ac:dyDescent="0.3">
      <c r="A39" s="309" t="s">
        <v>205</v>
      </c>
      <c r="B39" s="310"/>
      <c r="C39" s="293">
        <f>SUM(C31:C37)</f>
        <v>34357.33</v>
      </c>
      <c r="D39" s="293"/>
      <c r="E39" s="294">
        <f>SUM(E31:E37)</f>
        <v>17987.830000000002</v>
      </c>
      <c r="I39" s="147"/>
      <c r="K39" s="328"/>
    </row>
    <row r="40" spans="1:11" s="146" customFormat="1" ht="15" customHeight="1" x14ac:dyDescent="0.3">
      <c r="A40" s="309"/>
      <c r="B40" s="310"/>
      <c r="C40" s="293"/>
      <c r="D40" s="293"/>
      <c r="E40" s="294"/>
    </row>
    <row r="41" spans="1:11" s="146" customFormat="1" ht="15" customHeight="1" x14ac:dyDescent="0.3">
      <c r="A41" s="309" t="s">
        <v>206</v>
      </c>
      <c r="B41" s="310"/>
      <c r="C41" s="293"/>
      <c r="D41" s="293"/>
      <c r="E41" s="294"/>
      <c r="G41" s="147"/>
      <c r="I41" s="328"/>
      <c r="K41" s="108"/>
    </row>
    <row r="42" spans="1:11" s="146" customFormat="1" ht="15" customHeight="1" x14ac:dyDescent="0.3">
      <c r="A42" s="309"/>
      <c r="B42" s="310"/>
      <c r="C42" s="293"/>
      <c r="D42" s="293"/>
      <c r="E42" s="294"/>
      <c r="G42" s="147"/>
    </row>
    <row r="43" spans="1:11" s="150" customFormat="1" ht="15" customHeight="1" x14ac:dyDescent="0.3">
      <c r="A43" s="309" t="s">
        <v>207</v>
      </c>
      <c r="B43" s="310"/>
      <c r="C43" s="293"/>
      <c r="D43" s="293">
        <v>2.0099999999999998</v>
      </c>
      <c r="E43" s="294">
        <f>+C43/D43</f>
        <v>0</v>
      </c>
      <c r="F43" s="329"/>
      <c r="G43" s="330"/>
    </row>
    <row r="44" spans="1:11" s="150" customFormat="1" ht="15" customHeight="1" thickBot="1" x14ac:dyDescent="0.35">
      <c r="A44" s="309"/>
      <c r="B44" s="310"/>
      <c r="C44" s="313"/>
      <c r="D44" s="293"/>
      <c r="E44" s="325"/>
      <c r="F44" s="329"/>
      <c r="G44" s="108"/>
    </row>
    <row r="45" spans="1:11" s="144" customFormat="1" ht="15" customHeight="1" x14ac:dyDescent="0.3">
      <c r="A45" s="309"/>
      <c r="B45" s="310"/>
      <c r="C45" s="293"/>
      <c r="D45" s="293"/>
      <c r="E45" s="294"/>
      <c r="F45" s="108"/>
      <c r="G45" s="108"/>
    </row>
    <row r="46" spans="1:11" s="146" customFormat="1" ht="15" customHeight="1" thickBot="1" x14ac:dyDescent="0.4">
      <c r="A46" s="315" t="s">
        <v>208</v>
      </c>
      <c r="B46" s="312">
        <v>41729</v>
      </c>
      <c r="C46" s="331">
        <f>SUM(C38:C44)</f>
        <v>34357.33</v>
      </c>
      <c r="D46" s="332">
        <f>C46/E46</f>
        <v>1.9100319493791078</v>
      </c>
      <c r="E46" s="333">
        <f>SUM(E38:E44)</f>
        <v>17987.830000000002</v>
      </c>
      <c r="F46" s="108" t="s">
        <v>282</v>
      </c>
      <c r="G46" s="129"/>
      <c r="H46" s="147"/>
      <c r="I46" s="147"/>
      <c r="K46" s="147"/>
    </row>
    <row r="47" spans="1:11" s="146" customFormat="1" ht="15" customHeight="1" thickTop="1" x14ac:dyDescent="0.3">
      <c r="A47" s="309"/>
      <c r="B47" s="310"/>
      <c r="C47" s="334">
        <v>0</v>
      </c>
      <c r="D47" s="293"/>
      <c r="E47" s="294"/>
      <c r="F47" s="108"/>
      <c r="G47" s="129"/>
    </row>
    <row r="48" spans="1:11" ht="15" customHeight="1" x14ac:dyDescent="0.3">
      <c r="A48" s="156"/>
      <c r="B48" s="157"/>
      <c r="C48" s="335"/>
      <c r="D48" s="336"/>
      <c r="E48" s="337"/>
      <c r="F48" s="338"/>
      <c r="G48" s="161"/>
    </row>
    <row r="49" spans="1:7" ht="30.75" customHeight="1" thickBot="1" x14ac:dyDescent="0.35">
      <c r="A49" s="156"/>
      <c r="B49" s="893" t="s">
        <v>212</v>
      </c>
      <c r="C49" s="894"/>
      <c r="D49" s="894"/>
      <c r="E49" s="339">
        <f>+C46/D43</f>
        <v>17093.199004975126</v>
      </c>
      <c r="F49" s="338" t="s">
        <v>283</v>
      </c>
      <c r="G49" s="163"/>
    </row>
    <row r="50" spans="1:7" ht="15" customHeight="1" thickTop="1" x14ac:dyDescent="0.3">
      <c r="A50" s="156"/>
      <c r="B50" s="157"/>
      <c r="C50" s="335"/>
      <c r="D50" s="336"/>
      <c r="E50" s="337"/>
      <c r="F50" s="338"/>
      <c r="G50" s="163"/>
    </row>
    <row r="51" spans="1:7" ht="15" customHeight="1" thickBot="1" x14ac:dyDescent="0.35">
      <c r="A51" s="156"/>
      <c r="B51" s="164"/>
      <c r="C51" s="340" t="s">
        <v>213</v>
      </c>
      <c r="D51" s="340"/>
      <c r="E51" s="341">
        <f>+E46-E49</f>
        <v>894.63099502487603</v>
      </c>
      <c r="F51" s="338" t="s">
        <v>284</v>
      </c>
      <c r="G51" s="163"/>
    </row>
    <row r="52" spans="1:7" ht="15" customHeight="1" thickTop="1" x14ac:dyDescent="0.3">
      <c r="A52" s="156"/>
      <c r="B52" s="157"/>
      <c r="C52" s="342"/>
      <c r="D52" s="342"/>
      <c r="E52" s="343"/>
      <c r="F52" s="338"/>
      <c r="G52" s="163"/>
    </row>
    <row r="53" spans="1:7" ht="15" customHeight="1" x14ac:dyDescent="0.3">
      <c r="A53" s="169" t="s">
        <v>214</v>
      </c>
      <c r="B53" s="170"/>
      <c r="C53" s="342"/>
      <c r="D53" s="342"/>
      <c r="E53" s="343"/>
      <c r="F53" s="338"/>
      <c r="G53" s="163"/>
    </row>
    <row r="54" spans="1:7" ht="15" customHeight="1" x14ac:dyDescent="0.3">
      <c r="A54" s="171" t="s">
        <v>215</v>
      </c>
      <c r="B54" s="172"/>
      <c r="C54" s="342"/>
      <c r="D54" s="342"/>
      <c r="E54" s="343"/>
      <c r="F54" s="338"/>
      <c r="G54" s="163"/>
    </row>
    <row r="55" spans="1:7" ht="15" customHeight="1" thickBot="1" x14ac:dyDescent="0.35">
      <c r="A55" s="173" t="s">
        <v>216</v>
      </c>
      <c r="B55" s="174"/>
      <c r="C55" s="344"/>
      <c r="D55" s="345"/>
      <c r="E55" s="346"/>
      <c r="F55" s="338"/>
      <c r="G55" s="163"/>
    </row>
    <row r="56" spans="1:7" ht="15" customHeight="1" x14ac:dyDescent="0.3">
      <c r="A56" s="178"/>
      <c r="B56" s="157"/>
      <c r="C56" s="342"/>
      <c r="D56" s="347"/>
      <c r="E56" s="347"/>
      <c r="F56" s="338"/>
      <c r="G56" s="161">
        <f>G41+G26</f>
        <v>0</v>
      </c>
    </row>
    <row r="57" spans="1:7" ht="15" customHeight="1" x14ac:dyDescent="0.3">
      <c r="A57" s="178"/>
      <c r="B57" s="157"/>
      <c r="C57" s="342"/>
      <c r="D57" s="347"/>
      <c r="E57" s="347"/>
      <c r="F57" s="338"/>
      <c r="G57" s="163"/>
    </row>
    <row r="58" spans="1:7" ht="15" customHeight="1" x14ac:dyDescent="0.3">
      <c r="A58" s="178"/>
      <c r="B58" s="157"/>
      <c r="C58" s="342"/>
      <c r="D58" s="347"/>
      <c r="E58" s="347"/>
      <c r="F58" s="338"/>
      <c r="G58" s="163"/>
    </row>
    <row r="59" spans="1:7" ht="15" customHeight="1" x14ac:dyDescent="0.3">
      <c r="A59" s="178"/>
      <c r="B59" s="157"/>
      <c r="C59" s="342"/>
      <c r="D59" s="347"/>
      <c r="E59" s="347"/>
      <c r="F59" s="338"/>
      <c r="G59" s="163"/>
    </row>
    <row r="60" spans="1:7" ht="15" customHeight="1" x14ac:dyDescent="0.3">
      <c r="A60" s="178"/>
      <c r="B60" s="157"/>
      <c r="C60" s="342"/>
      <c r="D60" s="347"/>
      <c r="E60" s="347"/>
      <c r="F60" s="338"/>
      <c r="G60" s="163"/>
    </row>
    <row r="61" spans="1:7" ht="15" customHeight="1" x14ac:dyDescent="0.3">
      <c r="A61" s="178"/>
      <c r="B61" s="157"/>
      <c r="C61" s="342"/>
      <c r="D61" s="347"/>
      <c r="E61" s="347"/>
      <c r="F61" s="338"/>
      <c r="G61" s="163"/>
    </row>
    <row r="62" spans="1:7" ht="15" customHeight="1" x14ac:dyDescent="0.3">
      <c r="A62" s="180"/>
      <c r="B62" s="180"/>
      <c r="C62" s="180"/>
      <c r="D62" s="347"/>
      <c r="E62" s="347"/>
      <c r="F62" s="348"/>
    </row>
    <row r="63" spans="1:7" ht="15" customHeight="1" x14ac:dyDescent="0.3">
      <c r="A63" s="180"/>
      <c r="B63" s="180"/>
      <c r="C63" s="180"/>
      <c r="D63" s="350"/>
      <c r="E63" s="347"/>
      <c r="F63" s="348"/>
    </row>
    <row r="64" spans="1:7" ht="15" customHeight="1" x14ac:dyDescent="0.3">
      <c r="A64" s="180"/>
      <c r="B64" s="180"/>
      <c r="C64" s="180"/>
      <c r="D64" s="347"/>
      <c r="E64" s="347"/>
      <c r="F64" s="348"/>
      <c r="G64" s="108"/>
    </row>
    <row r="65" spans="1:7" ht="15" customHeight="1" x14ac:dyDescent="0.3">
      <c r="A65" s="180"/>
      <c r="B65" s="180"/>
      <c r="C65" s="180"/>
      <c r="D65" s="347"/>
      <c r="E65" s="347"/>
      <c r="F65" s="348"/>
      <c r="G65" s="108"/>
    </row>
    <row r="66" spans="1:7" ht="15" customHeight="1" x14ac:dyDescent="0.3">
      <c r="A66" s="180"/>
      <c r="B66" s="180"/>
      <c r="C66" s="180"/>
      <c r="D66" s="347"/>
      <c r="E66" s="347"/>
      <c r="F66" s="348"/>
      <c r="G66" s="108"/>
    </row>
    <row r="67" spans="1:7" ht="15" customHeight="1" x14ac:dyDescent="0.3">
      <c r="A67" s="180"/>
      <c r="B67" s="180"/>
      <c r="C67" s="180"/>
      <c r="D67" s="347"/>
      <c r="E67" s="347"/>
      <c r="F67" s="348"/>
      <c r="G67" s="108"/>
    </row>
    <row r="68" spans="1:7" ht="15" customHeight="1" x14ac:dyDescent="0.3">
      <c r="A68" s="180"/>
      <c r="B68" s="180"/>
      <c r="C68" s="180"/>
      <c r="D68" s="351"/>
      <c r="E68" s="347"/>
      <c r="F68" s="348"/>
      <c r="G68" s="108"/>
    </row>
    <row r="69" spans="1:7" ht="15" customHeight="1" x14ac:dyDescent="0.3">
      <c r="A69" s="180"/>
      <c r="B69" s="180"/>
      <c r="C69" s="180"/>
      <c r="D69" s="347"/>
      <c r="E69" s="347"/>
      <c r="F69" s="348"/>
      <c r="G69" s="108"/>
    </row>
    <row r="70" spans="1:7" ht="15" customHeight="1" x14ac:dyDescent="0.3">
      <c r="A70" s="180"/>
      <c r="B70" s="180"/>
      <c r="C70" s="180"/>
      <c r="D70" s="347"/>
      <c r="E70" s="347"/>
      <c r="F70" s="348"/>
      <c r="G70" s="108"/>
    </row>
    <row r="71" spans="1:7" ht="15" customHeight="1" x14ac:dyDescent="0.3">
      <c r="A71" s="180"/>
      <c r="B71" s="180"/>
      <c r="C71" s="180"/>
      <c r="D71" s="347"/>
      <c r="E71" s="347"/>
      <c r="F71" s="348"/>
      <c r="G71" s="108"/>
    </row>
    <row r="72" spans="1:7" ht="15" customHeight="1" x14ac:dyDescent="0.3">
      <c r="A72" s="180"/>
      <c r="B72" s="180"/>
      <c r="C72" s="180"/>
      <c r="D72" s="347"/>
      <c r="E72" s="347"/>
      <c r="F72" s="348"/>
      <c r="G72" s="108"/>
    </row>
    <row r="73" spans="1:7" ht="15" customHeight="1" x14ac:dyDescent="0.3">
      <c r="A73" s="180"/>
      <c r="B73" s="180"/>
      <c r="C73" s="180"/>
      <c r="D73" s="347"/>
      <c r="E73" s="347"/>
      <c r="F73" s="348"/>
      <c r="G73" s="108"/>
    </row>
    <row r="74" spans="1:7" ht="15" customHeight="1" x14ac:dyDescent="0.3">
      <c r="A74" s="180"/>
      <c r="B74" s="180"/>
      <c r="C74" s="180"/>
      <c r="D74" s="347"/>
      <c r="E74" s="347"/>
      <c r="F74" s="348"/>
      <c r="G74" s="108"/>
    </row>
    <row r="75" spans="1:7" ht="15" customHeight="1" x14ac:dyDescent="0.3">
      <c r="A75" s="180"/>
      <c r="B75" s="180"/>
      <c r="C75" s="180"/>
      <c r="D75" s="347"/>
      <c r="E75" s="347"/>
      <c r="F75" s="348"/>
      <c r="G75" s="108"/>
    </row>
    <row r="76" spans="1:7" ht="15" customHeight="1" x14ac:dyDescent="0.3">
      <c r="A76" s="180"/>
      <c r="B76" s="180"/>
      <c r="C76" s="180"/>
      <c r="D76" s="347"/>
      <c r="E76" s="347"/>
      <c r="F76" s="348"/>
      <c r="G76" s="108"/>
    </row>
    <row r="77" spans="1:7" ht="15" customHeight="1" x14ac:dyDescent="0.3">
      <c r="A77" s="180"/>
      <c r="B77" s="180"/>
      <c r="C77" s="180"/>
      <c r="D77" s="347"/>
      <c r="E77" s="347"/>
      <c r="F77" s="348"/>
      <c r="G77" s="108"/>
    </row>
    <row r="78" spans="1:7" ht="15" customHeight="1" x14ac:dyDescent="0.3">
      <c r="A78" s="180"/>
      <c r="B78" s="180"/>
      <c r="C78" s="180"/>
      <c r="D78" s="347"/>
      <c r="E78" s="347"/>
      <c r="F78" s="348"/>
      <c r="G78" s="108"/>
    </row>
    <row r="79" spans="1:7" ht="15" customHeight="1" x14ac:dyDescent="0.3">
      <c r="A79" s="180"/>
      <c r="B79" s="180"/>
      <c r="C79" s="180"/>
      <c r="D79" s="347"/>
      <c r="E79" s="347"/>
      <c r="F79" s="348"/>
      <c r="G79" s="108"/>
    </row>
    <row r="80" spans="1:7" ht="15" customHeight="1" x14ac:dyDescent="0.3">
      <c r="A80" s="180"/>
      <c r="B80" s="180"/>
      <c r="C80" s="180"/>
      <c r="D80" s="347"/>
      <c r="E80" s="347"/>
      <c r="F80" s="348"/>
      <c r="G80" s="108"/>
    </row>
    <row r="81" spans="1:7" ht="15" customHeight="1" x14ac:dyDescent="0.3">
      <c r="A81" s="180"/>
      <c r="B81" s="180"/>
      <c r="C81" s="180"/>
      <c r="D81" s="347"/>
      <c r="E81" s="347"/>
      <c r="F81" s="348"/>
      <c r="G81" s="108"/>
    </row>
    <row r="82" spans="1:7" ht="15" customHeight="1" x14ac:dyDescent="0.3">
      <c r="A82" s="180"/>
      <c r="B82" s="180"/>
      <c r="C82" s="180"/>
      <c r="D82" s="347"/>
      <c r="E82" s="347"/>
      <c r="F82" s="348"/>
      <c r="G82" s="108"/>
    </row>
    <row r="83" spans="1:7" ht="15" customHeight="1" x14ac:dyDescent="0.3">
      <c r="A83" s="180"/>
      <c r="B83" s="180"/>
      <c r="C83" s="180"/>
      <c r="D83" s="347"/>
      <c r="E83" s="347"/>
      <c r="F83" s="348"/>
      <c r="G83" s="108"/>
    </row>
    <row r="84" spans="1:7" ht="15" customHeight="1" x14ac:dyDescent="0.3">
      <c r="A84" s="180"/>
      <c r="B84" s="180"/>
      <c r="C84" s="180"/>
      <c r="D84" s="347"/>
      <c r="E84" s="347"/>
      <c r="F84" s="348"/>
      <c r="G84" s="108"/>
    </row>
    <row r="85" spans="1:7" ht="15" customHeight="1" x14ac:dyDescent="0.3">
      <c r="A85" s="180"/>
      <c r="B85" s="180"/>
      <c r="C85" s="180"/>
      <c r="D85" s="347"/>
      <c r="E85" s="347"/>
      <c r="F85" s="348"/>
      <c r="G85" s="108"/>
    </row>
    <row r="86" spans="1:7" ht="15" customHeight="1" x14ac:dyDescent="0.3">
      <c r="A86" s="180"/>
      <c r="B86" s="180"/>
      <c r="C86" s="180"/>
      <c r="D86" s="347"/>
      <c r="E86" s="347"/>
      <c r="F86" s="348"/>
      <c r="G86" s="108"/>
    </row>
    <row r="87" spans="1:7" ht="15" customHeight="1" x14ac:dyDescent="0.3">
      <c r="A87" s="180"/>
      <c r="B87" s="180"/>
      <c r="C87" s="180"/>
      <c r="D87" s="347"/>
      <c r="E87" s="347"/>
      <c r="F87" s="348"/>
      <c r="G87" s="108"/>
    </row>
    <row r="88" spans="1:7" ht="15" customHeight="1" x14ac:dyDescent="0.3">
      <c r="A88" s="180"/>
      <c r="B88" s="180"/>
      <c r="C88" s="180"/>
      <c r="D88" s="347"/>
      <c r="E88" s="347"/>
      <c r="F88" s="348"/>
      <c r="G88" s="108"/>
    </row>
    <row r="89" spans="1:7" ht="15" customHeight="1" x14ac:dyDescent="0.3">
      <c r="A89" s="180"/>
      <c r="B89" s="180"/>
      <c r="C89" s="180"/>
      <c r="D89" s="347"/>
      <c r="E89" s="347"/>
      <c r="F89" s="348"/>
      <c r="G89" s="108"/>
    </row>
    <row r="90" spans="1:7" ht="15" customHeight="1" x14ac:dyDescent="0.3">
      <c r="A90" s="180"/>
      <c r="B90" s="180"/>
      <c r="C90" s="180"/>
      <c r="D90" s="347"/>
      <c r="E90" s="347"/>
      <c r="F90" s="348"/>
      <c r="G90" s="108"/>
    </row>
    <row r="91" spans="1:7" ht="15" customHeight="1" x14ac:dyDescent="0.3">
      <c r="A91" s="180"/>
      <c r="B91" s="180"/>
      <c r="C91" s="180"/>
      <c r="D91" s="347"/>
      <c r="E91" s="347"/>
      <c r="F91" s="348"/>
      <c r="G91" s="108"/>
    </row>
    <row r="92" spans="1:7" ht="15" customHeight="1" x14ac:dyDescent="0.3">
      <c r="A92" s="180"/>
      <c r="B92" s="180"/>
      <c r="C92" s="180"/>
      <c r="D92" s="347"/>
      <c r="E92" s="347"/>
      <c r="F92" s="348"/>
      <c r="G92" s="108"/>
    </row>
    <row r="93" spans="1:7" ht="15" customHeight="1" x14ac:dyDescent="0.3">
      <c r="A93" s="180"/>
      <c r="B93" s="180"/>
      <c r="C93" s="180"/>
      <c r="D93" s="347"/>
      <c r="E93" s="347"/>
      <c r="F93" s="348"/>
      <c r="G93" s="108"/>
    </row>
    <row r="94" spans="1:7" ht="15" customHeight="1" x14ac:dyDescent="0.3">
      <c r="A94" s="180"/>
      <c r="B94" s="180"/>
      <c r="C94" s="180"/>
      <c r="D94" s="347"/>
      <c r="E94" s="347"/>
      <c r="F94" s="348"/>
      <c r="G94" s="108"/>
    </row>
    <row r="95" spans="1:7" ht="15" customHeight="1" x14ac:dyDescent="0.3">
      <c r="A95" s="180"/>
      <c r="B95" s="180"/>
      <c r="C95" s="180"/>
      <c r="D95" s="347"/>
      <c r="E95" s="347"/>
      <c r="F95" s="348"/>
      <c r="G95" s="108"/>
    </row>
    <row r="96" spans="1:7" ht="15" customHeight="1" x14ac:dyDescent="0.3">
      <c r="A96" s="180"/>
      <c r="B96" s="180"/>
      <c r="C96" s="180"/>
      <c r="D96" s="347"/>
      <c r="E96" s="347"/>
      <c r="F96" s="348"/>
      <c r="G96" s="108"/>
    </row>
    <row r="97" spans="1:7" ht="15" customHeight="1" x14ac:dyDescent="0.3">
      <c r="A97" s="180"/>
      <c r="B97" s="180"/>
      <c r="C97" s="180"/>
      <c r="D97" s="347"/>
      <c r="E97" s="347"/>
      <c r="F97" s="348"/>
      <c r="G97" s="108"/>
    </row>
    <row r="98" spans="1:7" ht="15" customHeight="1" x14ac:dyDescent="0.3">
      <c r="A98" s="180"/>
      <c r="B98" s="180"/>
      <c r="C98" s="180"/>
      <c r="D98" s="347"/>
      <c r="E98" s="347"/>
      <c r="F98" s="348"/>
      <c r="G98" s="108"/>
    </row>
    <row r="99" spans="1:7" ht="15" customHeight="1" x14ac:dyDescent="0.3">
      <c r="A99" s="180"/>
      <c r="B99" s="180"/>
      <c r="C99" s="180"/>
      <c r="D99" s="347"/>
      <c r="E99" s="347"/>
      <c r="F99" s="348"/>
      <c r="G99" s="108"/>
    </row>
    <row r="100" spans="1:7" ht="15" customHeight="1" x14ac:dyDescent="0.3">
      <c r="A100" s="180"/>
      <c r="B100" s="180"/>
      <c r="C100" s="180"/>
      <c r="D100" s="347"/>
      <c r="E100" s="347"/>
      <c r="F100" s="348"/>
      <c r="G100" s="108"/>
    </row>
    <row r="101" spans="1:7" ht="15" customHeight="1" x14ac:dyDescent="0.3">
      <c r="A101" s="180"/>
      <c r="B101" s="180"/>
      <c r="C101" s="180"/>
      <c r="D101" s="347"/>
      <c r="E101" s="347"/>
      <c r="F101" s="348"/>
      <c r="G101" s="108"/>
    </row>
    <row r="102" spans="1:7" ht="15" customHeight="1" x14ac:dyDescent="0.3">
      <c r="A102" s="180"/>
      <c r="B102" s="180"/>
      <c r="C102" s="180"/>
      <c r="D102" s="347"/>
      <c r="E102" s="347"/>
      <c r="F102" s="348"/>
      <c r="G102" s="108"/>
    </row>
    <row r="103" spans="1:7" ht="15" customHeight="1" x14ac:dyDescent="0.3">
      <c r="A103" s="180"/>
      <c r="B103" s="180"/>
      <c r="C103" s="180"/>
      <c r="D103" s="347"/>
      <c r="E103" s="347"/>
      <c r="F103" s="348"/>
      <c r="G103" s="108"/>
    </row>
    <row r="104" spans="1:7" ht="15" customHeight="1" x14ac:dyDescent="0.3">
      <c r="A104" s="180"/>
      <c r="B104" s="180"/>
      <c r="C104" s="180"/>
      <c r="D104" s="347"/>
      <c r="E104" s="347"/>
      <c r="F104" s="348"/>
      <c r="G104" s="108"/>
    </row>
    <row r="105" spans="1:7" ht="15" customHeight="1" x14ac:dyDescent="0.3">
      <c r="A105" s="180"/>
      <c r="B105" s="180"/>
      <c r="C105" s="180"/>
      <c r="D105" s="347"/>
      <c r="E105" s="347"/>
      <c r="F105" s="348"/>
      <c r="G105" s="108"/>
    </row>
    <row r="106" spans="1:7" ht="15" customHeight="1" x14ac:dyDescent="0.3">
      <c r="A106" s="180"/>
      <c r="B106" s="180"/>
      <c r="C106" s="180"/>
      <c r="D106" s="347"/>
      <c r="E106" s="347"/>
      <c r="F106" s="348"/>
      <c r="G106" s="108"/>
    </row>
    <row r="107" spans="1:7" ht="15" customHeight="1" x14ac:dyDescent="0.3">
      <c r="A107" s="180"/>
      <c r="B107" s="180"/>
      <c r="C107" s="180"/>
      <c r="D107" s="347"/>
      <c r="E107" s="347"/>
      <c r="F107" s="348"/>
      <c r="G107" s="108"/>
    </row>
    <row r="108" spans="1:7" ht="15" customHeight="1" x14ac:dyDescent="0.3">
      <c r="A108" s="180"/>
      <c r="B108" s="180"/>
      <c r="C108" s="180"/>
      <c r="D108" s="347"/>
      <c r="E108" s="347"/>
      <c r="F108" s="348"/>
      <c r="G108" s="108"/>
    </row>
    <row r="109" spans="1:7" ht="15" customHeight="1" x14ac:dyDescent="0.3">
      <c r="A109" s="180"/>
      <c r="B109" s="180"/>
      <c r="C109" s="180"/>
      <c r="D109" s="347"/>
      <c r="E109" s="347"/>
      <c r="F109" s="348"/>
      <c r="G109" s="108"/>
    </row>
    <row r="110" spans="1:7" ht="15" customHeight="1" x14ac:dyDescent="0.3">
      <c r="A110" s="180"/>
      <c r="B110" s="180"/>
      <c r="C110" s="180"/>
      <c r="D110" s="347"/>
      <c r="E110" s="347"/>
      <c r="F110" s="348"/>
      <c r="G110" s="108"/>
    </row>
    <row r="111" spans="1:7" ht="15" customHeight="1" x14ac:dyDescent="0.3">
      <c r="A111" s="180"/>
      <c r="B111" s="180"/>
      <c r="C111" s="180"/>
      <c r="D111" s="347"/>
      <c r="E111" s="347"/>
      <c r="F111" s="348"/>
      <c r="G111" s="108"/>
    </row>
    <row r="112" spans="1:7" x14ac:dyDescent="0.3">
      <c r="A112" s="180"/>
      <c r="B112" s="180"/>
      <c r="C112" s="180"/>
      <c r="D112" s="347"/>
      <c r="E112" s="347"/>
      <c r="F112" s="348"/>
      <c r="G112" s="108"/>
    </row>
    <row r="113" spans="1:7" x14ac:dyDescent="0.3">
      <c r="A113" s="180"/>
      <c r="B113" s="180"/>
      <c r="C113" s="180"/>
      <c r="D113" s="347"/>
      <c r="E113" s="347"/>
      <c r="F113" s="348"/>
      <c r="G113" s="108"/>
    </row>
    <row r="114" spans="1:7" x14ac:dyDescent="0.3">
      <c r="A114" s="180"/>
      <c r="B114" s="180"/>
      <c r="C114" s="180"/>
      <c r="D114" s="347"/>
      <c r="E114" s="347"/>
      <c r="F114" s="348"/>
      <c r="G114" s="108"/>
    </row>
    <row r="115" spans="1:7" x14ac:dyDescent="0.3">
      <c r="A115" s="180"/>
      <c r="B115" s="180"/>
      <c r="C115" s="180"/>
      <c r="D115" s="347"/>
      <c r="E115" s="347"/>
      <c r="F115" s="348"/>
      <c r="G115" s="108"/>
    </row>
    <row r="116" spans="1:7" x14ac:dyDescent="0.3">
      <c r="A116" s="180"/>
      <c r="B116" s="180"/>
      <c r="C116" s="180"/>
      <c r="D116" s="347"/>
      <c r="E116" s="347"/>
      <c r="F116" s="348"/>
      <c r="G116" s="108"/>
    </row>
    <row r="117" spans="1:7" x14ac:dyDescent="0.3">
      <c r="A117" s="180"/>
      <c r="B117" s="180"/>
      <c r="C117" s="180"/>
      <c r="D117" s="347"/>
      <c r="E117" s="347"/>
      <c r="F117" s="348"/>
      <c r="G117" s="108"/>
    </row>
    <row r="118" spans="1:7" x14ac:dyDescent="0.3">
      <c r="A118" s="180"/>
      <c r="B118" s="180"/>
      <c r="C118" s="180"/>
      <c r="D118" s="347"/>
      <c r="E118" s="347"/>
      <c r="F118" s="348"/>
      <c r="G118" s="108"/>
    </row>
    <row r="119" spans="1:7" x14ac:dyDescent="0.3">
      <c r="A119" s="180"/>
      <c r="B119" s="180"/>
      <c r="C119" s="180"/>
      <c r="D119" s="347"/>
      <c r="E119" s="347"/>
      <c r="F119" s="348"/>
      <c r="G119" s="108"/>
    </row>
    <row r="120" spans="1:7" x14ac:dyDescent="0.3">
      <c r="A120" s="180"/>
      <c r="B120" s="180"/>
      <c r="C120" s="180"/>
      <c r="D120" s="347"/>
      <c r="E120" s="347"/>
      <c r="F120" s="348"/>
      <c r="G120" s="108"/>
    </row>
    <row r="121" spans="1:7" x14ac:dyDescent="0.3">
      <c r="A121" s="180"/>
      <c r="B121" s="180"/>
      <c r="C121" s="180"/>
      <c r="D121" s="347"/>
      <c r="E121" s="347"/>
      <c r="F121" s="348"/>
      <c r="G121" s="108"/>
    </row>
    <row r="122" spans="1:7" x14ac:dyDescent="0.3">
      <c r="A122" s="180"/>
      <c r="B122" s="180"/>
      <c r="C122" s="180"/>
      <c r="D122" s="347"/>
      <c r="E122" s="347"/>
      <c r="F122" s="348"/>
      <c r="G122" s="108"/>
    </row>
    <row r="123" spans="1:7" x14ac:dyDescent="0.3">
      <c r="A123" s="180"/>
      <c r="B123" s="180"/>
      <c r="C123" s="180"/>
      <c r="D123" s="347"/>
      <c r="E123" s="347"/>
      <c r="F123" s="348"/>
      <c r="G123" s="108"/>
    </row>
    <row r="124" spans="1:7" x14ac:dyDescent="0.3">
      <c r="A124" s="180"/>
      <c r="B124" s="180"/>
      <c r="C124" s="180"/>
      <c r="D124" s="347"/>
      <c r="E124" s="347"/>
      <c r="F124" s="348"/>
      <c r="G124" s="108"/>
    </row>
    <row r="125" spans="1:7" x14ac:dyDescent="0.3">
      <c r="A125" s="180"/>
      <c r="B125" s="180"/>
      <c r="C125" s="180"/>
      <c r="D125" s="347"/>
      <c r="E125" s="347"/>
      <c r="F125" s="348"/>
      <c r="G125" s="108"/>
    </row>
    <row r="126" spans="1:7" x14ac:dyDescent="0.3">
      <c r="A126" s="180"/>
      <c r="B126" s="180"/>
      <c r="C126" s="180"/>
      <c r="D126" s="347"/>
      <c r="E126" s="347"/>
      <c r="F126" s="348"/>
      <c r="G126" s="108"/>
    </row>
    <row r="127" spans="1:7" x14ac:dyDescent="0.3">
      <c r="A127" s="180"/>
      <c r="B127" s="180"/>
      <c r="C127" s="180"/>
      <c r="D127" s="347"/>
      <c r="E127" s="347"/>
      <c r="F127" s="348"/>
      <c r="G127" s="108"/>
    </row>
    <row r="128" spans="1:7" x14ac:dyDescent="0.3">
      <c r="A128" s="180"/>
      <c r="B128" s="180"/>
      <c r="C128" s="180"/>
      <c r="D128" s="347"/>
      <c r="E128" s="347"/>
      <c r="F128" s="348"/>
      <c r="G128" s="108"/>
    </row>
    <row r="129" spans="1:7" x14ac:dyDescent="0.3">
      <c r="A129" s="180"/>
      <c r="B129" s="180"/>
      <c r="C129" s="180"/>
      <c r="D129" s="347"/>
      <c r="E129" s="347"/>
      <c r="F129" s="348"/>
      <c r="G129" s="108"/>
    </row>
    <row r="130" spans="1:7" x14ac:dyDescent="0.3">
      <c r="A130" s="180"/>
      <c r="B130" s="180"/>
      <c r="C130" s="180"/>
      <c r="D130" s="347"/>
      <c r="E130" s="347"/>
      <c r="F130" s="348"/>
      <c r="G130" s="108"/>
    </row>
    <row r="131" spans="1:7" x14ac:dyDescent="0.3">
      <c r="A131" s="180"/>
      <c r="B131" s="180"/>
      <c r="C131" s="180"/>
      <c r="D131" s="347"/>
      <c r="E131" s="347"/>
      <c r="F131" s="348"/>
      <c r="G131" s="108"/>
    </row>
    <row r="132" spans="1:7" x14ac:dyDescent="0.3">
      <c r="A132" s="180"/>
      <c r="B132" s="180"/>
      <c r="C132" s="180"/>
      <c r="D132" s="347"/>
      <c r="E132" s="347"/>
      <c r="F132" s="348"/>
      <c r="G132" s="108"/>
    </row>
    <row r="133" spans="1:7" x14ac:dyDescent="0.3">
      <c r="A133" s="180"/>
      <c r="B133" s="180"/>
      <c r="C133" s="180"/>
      <c r="D133" s="347"/>
      <c r="E133" s="347"/>
      <c r="F133" s="348"/>
      <c r="G133" s="108"/>
    </row>
    <row r="134" spans="1:7" x14ac:dyDescent="0.3">
      <c r="A134" s="180"/>
      <c r="B134" s="180"/>
      <c r="C134" s="180"/>
      <c r="D134" s="347"/>
      <c r="E134" s="347"/>
      <c r="F134" s="348"/>
      <c r="G134" s="108"/>
    </row>
    <row r="135" spans="1:7" x14ac:dyDescent="0.3">
      <c r="A135" s="180"/>
      <c r="B135" s="180"/>
      <c r="C135" s="180"/>
      <c r="D135" s="347"/>
      <c r="E135" s="347"/>
      <c r="F135" s="348"/>
      <c r="G135" s="108"/>
    </row>
    <row r="136" spans="1:7" x14ac:dyDescent="0.3">
      <c r="A136" s="180"/>
      <c r="B136" s="180"/>
      <c r="C136" s="180"/>
      <c r="D136" s="347"/>
      <c r="E136" s="347"/>
      <c r="F136" s="348"/>
      <c r="G136" s="108"/>
    </row>
    <row r="137" spans="1:7" x14ac:dyDescent="0.3">
      <c r="A137" s="180"/>
      <c r="B137" s="180"/>
      <c r="C137" s="180"/>
      <c r="D137" s="347"/>
      <c r="E137" s="347"/>
      <c r="F137" s="348"/>
      <c r="G137" s="108"/>
    </row>
    <row r="138" spans="1:7" x14ac:dyDescent="0.3">
      <c r="A138" s="180"/>
      <c r="B138" s="180"/>
      <c r="C138" s="180"/>
      <c r="D138" s="347"/>
      <c r="E138" s="347"/>
      <c r="F138" s="348"/>
      <c r="G138" s="108"/>
    </row>
    <row r="139" spans="1:7" x14ac:dyDescent="0.3">
      <c r="A139" s="180"/>
      <c r="B139" s="180"/>
      <c r="C139" s="180"/>
      <c r="D139" s="347"/>
      <c r="E139" s="347"/>
      <c r="F139" s="348"/>
      <c r="G139" s="108"/>
    </row>
    <row r="140" spans="1:7" x14ac:dyDescent="0.3">
      <c r="A140" s="180"/>
      <c r="B140" s="180"/>
      <c r="C140" s="180"/>
      <c r="D140" s="347"/>
      <c r="E140" s="347"/>
      <c r="F140" s="348"/>
      <c r="G140" s="108"/>
    </row>
    <row r="141" spans="1:7" x14ac:dyDescent="0.3">
      <c r="A141" s="180"/>
      <c r="B141" s="180"/>
      <c r="C141" s="180"/>
      <c r="D141" s="347"/>
      <c r="E141" s="347"/>
      <c r="F141" s="348"/>
      <c r="G141" s="108"/>
    </row>
    <row r="142" spans="1:7" x14ac:dyDescent="0.3">
      <c r="A142" s="180"/>
      <c r="B142" s="180"/>
      <c r="C142" s="180"/>
      <c r="D142" s="347"/>
      <c r="E142" s="347"/>
      <c r="F142" s="348"/>
      <c r="G142" s="108"/>
    </row>
    <row r="143" spans="1:7" x14ac:dyDescent="0.3">
      <c r="A143" s="180"/>
      <c r="B143" s="180"/>
      <c r="C143" s="180"/>
      <c r="D143" s="347"/>
      <c r="E143" s="347"/>
      <c r="F143" s="348"/>
      <c r="G143" s="108"/>
    </row>
    <row r="144" spans="1:7" x14ac:dyDescent="0.3">
      <c r="A144" s="180"/>
      <c r="B144" s="180"/>
      <c r="C144" s="180"/>
      <c r="D144" s="347"/>
      <c r="E144" s="347"/>
      <c r="F144" s="348"/>
      <c r="G144" s="108"/>
    </row>
    <row r="145" spans="1:7" x14ac:dyDescent="0.3">
      <c r="A145" s="180"/>
      <c r="B145" s="180"/>
      <c r="C145" s="180"/>
      <c r="D145" s="347"/>
      <c r="E145" s="347"/>
      <c r="F145" s="348"/>
      <c r="G145" s="108"/>
    </row>
    <row r="146" spans="1:7" x14ac:dyDescent="0.3">
      <c r="A146" s="180"/>
      <c r="B146" s="180"/>
      <c r="C146" s="180"/>
      <c r="D146" s="347"/>
      <c r="E146" s="347"/>
      <c r="F146" s="348"/>
      <c r="G146" s="108"/>
    </row>
    <row r="147" spans="1:7" x14ac:dyDescent="0.3">
      <c r="A147" s="180"/>
      <c r="B147" s="180"/>
      <c r="C147" s="180"/>
      <c r="D147" s="347"/>
      <c r="E147" s="347"/>
      <c r="F147" s="348"/>
      <c r="G147" s="108"/>
    </row>
    <row r="148" spans="1:7" x14ac:dyDescent="0.3">
      <c r="A148" s="180"/>
      <c r="B148" s="180"/>
      <c r="C148" s="180"/>
      <c r="D148" s="347"/>
      <c r="E148" s="347"/>
      <c r="F148" s="348"/>
      <c r="G148" s="108"/>
    </row>
    <row r="149" spans="1:7" x14ac:dyDescent="0.3">
      <c r="A149" s="180"/>
      <c r="B149" s="180"/>
      <c r="C149" s="180"/>
      <c r="D149" s="347"/>
      <c r="E149" s="347"/>
      <c r="F149" s="348"/>
      <c r="G149" s="108"/>
    </row>
    <row r="150" spans="1:7" x14ac:dyDescent="0.3">
      <c r="A150" s="180"/>
      <c r="B150" s="180"/>
      <c r="C150" s="180"/>
      <c r="D150" s="347"/>
      <c r="E150" s="347"/>
      <c r="F150" s="348"/>
      <c r="G150" s="108"/>
    </row>
    <row r="151" spans="1:7" x14ac:dyDescent="0.3">
      <c r="A151" s="180"/>
      <c r="B151" s="180"/>
      <c r="C151" s="180"/>
      <c r="D151" s="347"/>
      <c r="E151" s="347"/>
      <c r="F151" s="348"/>
      <c r="G151" s="108"/>
    </row>
    <row r="152" spans="1:7" x14ac:dyDescent="0.3">
      <c r="A152" s="180"/>
      <c r="B152" s="180"/>
      <c r="C152" s="180"/>
      <c r="D152" s="347"/>
      <c r="E152" s="347"/>
      <c r="F152" s="348"/>
      <c r="G152" s="108"/>
    </row>
    <row r="153" spans="1:7" x14ac:dyDescent="0.3">
      <c r="A153" s="180"/>
      <c r="B153" s="180"/>
      <c r="C153" s="180"/>
      <c r="D153" s="347"/>
      <c r="E153" s="347"/>
      <c r="F153" s="348"/>
      <c r="G153" s="108"/>
    </row>
    <row r="154" spans="1:7" x14ac:dyDescent="0.3">
      <c r="A154" s="180"/>
      <c r="B154" s="180"/>
      <c r="C154" s="180"/>
      <c r="D154" s="347"/>
      <c r="E154" s="347"/>
      <c r="F154" s="348"/>
      <c r="G154" s="108"/>
    </row>
    <row r="155" spans="1:7" x14ac:dyDescent="0.3">
      <c r="A155" s="180"/>
      <c r="B155" s="180"/>
      <c r="C155" s="180"/>
      <c r="D155" s="347"/>
      <c r="E155" s="347"/>
      <c r="F155" s="348"/>
      <c r="G155" s="108"/>
    </row>
    <row r="156" spans="1:7" x14ac:dyDescent="0.3">
      <c r="A156" s="180"/>
      <c r="B156" s="180"/>
      <c r="C156" s="180"/>
      <c r="D156" s="347"/>
      <c r="E156" s="347"/>
      <c r="F156" s="348"/>
      <c r="G156" s="108"/>
    </row>
    <row r="157" spans="1:7" x14ac:dyDescent="0.3">
      <c r="A157" s="180"/>
      <c r="B157" s="180"/>
      <c r="C157" s="180"/>
      <c r="D157" s="347"/>
      <c r="E157" s="347"/>
      <c r="F157" s="348"/>
      <c r="G157" s="108"/>
    </row>
    <row r="158" spans="1:7" x14ac:dyDescent="0.3">
      <c r="A158" s="180"/>
      <c r="B158" s="180"/>
      <c r="C158" s="180"/>
      <c r="D158" s="347"/>
      <c r="E158" s="347"/>
      <c r="F158" s="348"/>
      <c r="G158" s="108"/>
    </row>
    <row r="159" spans="1:7" x14ac:dyDescent="0.3">
      <c r="A159" s="180"/>
      <c r="B159" s="180"/>
      <c r="C159" s="180"/>
      <c r="D159" s="347"/>
      <c r="E159" s="347"/>
      <c r="F159" s="348"/>
      <c r="G159" s="108"/>
    </row>
    <row r="160" spans="1:7" x14ac:dyDescent="0.3">
      <c r="A160" s="180"/>
      <c r="B160" s="180"/>
      <c r="C160" s="180"/>
      <c r="D160" s="347"/>
      <c r="E160" s="347"/>
      <c r="F160" s="348"/>
      <c r="G160" s="108"/>
    </row>
    <row r="161" spans="1:7" x14ac:dyDescent="0.3">
      <c r="A161" s="180"/>
      <c r="B161" s="180"/>
      <c r="C161" s="180"/>
      <c r="D161" s="347"/>
      <c r="E161" s="347"/>
      <c r="F161" s="348"/>
      <c r="G161" s="108"/>
    </row>
    <row r="162" spans="1:7" x14ac:dyDescent="0.3">
      <c r="A162" s="180"/>
      <c r="B162" s="180"/>
      <c r="C162" s="180"/>
      <c r="D162" s="347"/>
      <c r="E162" s="347"/>
      <c r="F162" s="348"/>
      <c r="G162" s="108"/>
    </row>
    <row r="163" spans="1:7" x14ac:dyDescent="0.3">
      <c r="A163" s="180"/>
      <c r="B163" s="180"/>
      <c r="C163" s="180"/>
      <c r="D163" s="347"/>
      <c r="E163" s="347"/>
      <c r="F163" s="348"/>
      <c r="G163" s="108"/>
    </row>
    <row r="164" spans="1:7" x14ac:dyDescent="0.3">
      <c r="A164" s="180"/>
      <c r="B164" s="180"/>
      <c r="C164" s="180"/>
      <c r="D164" s="347"/>
      <c r="E164" s="347"/>
      <c r="F164" s="348"/>
      <c r="G164" s="108"/>
    </row>
    <row r="165" spans="1:7" x14ac:dyDescent="0.3">
      <c r="A165" s="180"/>
      <c r="B165" s="180"/>
      <c r="C165" s="180"/>
      <c r="D165" s="347"/>
      <c r="E165" s="347"/>
      <c r="F165" s="348"/>
      <c r="G165" s="108"/>
    </row>
    <row r="166" spans="1:7" x14ac:dyDescent="0.3">
      <c r="A166" s="180"/>
      <c r="B166" s="180"/>
      <c r="C166" s="180"/>
      <c r="D166" s="347"/>
      <c r="E166" s="347"/>
      <c r="F166" s="348"/>
      <c r="G166" s="108"/>
    </row>
    <row r="167" spans="1:7" x14ac:dyDescent="0.3">
      <c r="A167" s="180"/>
      <c r="B167" s="180"/>
      <c r="C167" s="180"/>
      <c r="D167" s="347"/>
      <c r="E167" s="347"/>
      <c r="F167" s="348"/>
      <c r="G167" s="108"/>
    </row>
    <row r="168" spans="1:7" x14ac:dyDescent="0.3">
      <c r="A168" s="180"/>
      <c r="B168" s="180"/>
      <c r="C168" s="180"/>
      <c r="D168" s="347"/>
      <c r="E168" s="347"/>
      <c r="F168" s="348"/>
      <c r="G168" s="108"/>
    </row>
    <row r="169" spans="1:7" x14ac:dyDescent="0.3">
      <c r="A169" s="180"/>
      <c r="B169" s="180"/>
      <c r="C169" s="180"/>
      <c r="D169" s="347"/>
      <c r="E169" s="347"/>
      <c r="F169" s="348"/>
      <c r="G169" s="108"/>
    </row>
    <row r="170" spans="1:7" x14ac:dyDescent="0.3">
      <c r="A170" s="180"/>
      <c r="B170" s="180"/>
      <c r="C170" s="180"/>
      <c r="D170" s="347"/>
      <c r="E170" s="347"/>
      <c r="F170" s="348"/>
      <c r="G170" s="108"/>
    </row>
    <row r="171" spans="1:7" x14ac:dyDescent="0.3">
      <c r="A171" s="180"/>
      <c r="B171" s="180"/>
      <c r="C171" s="180"/>
      <c r="D171" s="347"/>
      <c r="E171" s="347"/>
      <c r="F171" s="348"/>
      <c r="G171" s="108"/>
    </row>
    <row r="172" spans="1:7" x14ac:dyDescent="0.3">
      <c r="A172" s="180"/>
      <c r="B172" s="180"/>
      <c r="C172" s="180"/>
      <c r="D172" s="347"/>
      <c r="E172" s="347"/>
      <c r="F172" s="348"/>
      <c r="G172" s="108"/>
    </row>
    <row r="173" spans="1:7" x14ac:dyDescent="0.3">
      <c r="A173" s="180"/>
      <c r="B173" s="180"/>
      <c r="C173" s="180"/>
      <c r="D173" s="347"/>
      <c r="E173" s="347"/>
      <c r="F173" s="348"/>
      <c r="G173" s="108"/>
    </row>
    <row r="174" spans="1:7" x14ac:dyDescent="0.3">
      <c r="A174" s="180"/>
      <c r="B174" s="180"/>
      <c r="C174" s="180"/>
      <c r="D174" s="347"/>
      <c r="E174" s="347"/>
      <c r="F174" s="348"/>
      <c r="G174" s="108"/>
    </row>
    <row r="175" spans="1:7" x14ac:dyDescent="0.3">
      <c r="A175" s="180"/>
      <c r="B175" s="180"/>
      <c r="C175" s="180"/>
      <c r="D175" s="347"/>
      <c r="E175" s="347"/>
      <c r="F175" s="348"/>
      <c r="G175" s="108"/>
    </row>
    <row r="176" spans="1:7" x14ac:dyDescent="0.3">
      <c r="A176" s="180"/>
      <c r="B176" s="180"/>
      <c r="C176" s="180"/>
      <c r="D176" s="347"/>
      <c r="E176" s="347"/>
      <c r="F176" s="348"/>
      <c r="G176" s="108"/>
    </row>
    <row r="177" spans="1:7" x14ac:dyDescent="0.3">
      <c r="A177" s="180"/>
      <c r="B177" s="180"/>
      <c r="C177" s="180"/>
      <c r="D177" s="347"/>
      <c r="E177" s="347"/>
      <c r="F177" s="348"/>
      <c r="G177" s="108"/>
    </row>
    <row r="178" spans="1:7" x14ac:dyDescent="0.3">
      <c r="A178" s="180"/>
      <c r="B178" s="180"/>
      <c r="C178" s="180"/>
      <c r="D178" s="347"/>
      <c r="E178" s="347"/>
      <c r="F178" s="348"/>
      <c r="G178" s="108"/>
    </row>
    <row r="179" spans="1:7" x14ac:dyDescent="0.3">
      <c r="A179" s="180"/>
      <c r="B179" s="180"/>
      <c r="C179" s="180"/>
      <c r="D179" s="347"/>
      <c r="E179" s="347"/>
      <c r="F179" s="348"/>
      <c r="G179" s="108"/>
    </row>
    <row r="180" spans="1:7" x14ac:dyDescent="0.3">
      <c r="A180" s="180"/>
      <c r="B180" s="180"/>
      <c r="C180" s="180"/>
      <c r="D180" s="347"/>
      <c r="E180" s="347"/>
      <c r="F180" s="348"/>
      <c r="G180" s="108"/>
    </row>
    <row r="181" spans="1:7" x14ac:dyDescent="0.3">
      <c r="A181" s="180"/>
      <c r="B181" s="180"/>
      <c r="C181" s="180"/>
      <c r="D181" s="347"/>
      <c r="E181" s="347"/>
      <c r="F181" s="348"/>
      <c r="G181" s="108"/>
    </row>
    <row r="182" spans="1:7" x14ac:dyDescent="0.3">
      <c r="A182" s="180"/>
      <c r="B182" s="180"/>
      <c r="C182" s="180"/>
      <c r="D182" s="347"/>
      <c r="E182" s="347"/>
      <c r="F182" s="348"/>
      <c r="G182" s="108"/>
    </row>
    <row r="183" spans="1:7" x14ac:dyDescent="0.3">
      <c r="A183" s="180"/>
      <c r="B183" s="180"/>
      <c r="C183" s="180"/>
      <c r="D183" s="347"/>
      <c r="E183" s="347"/>
      <c r="F183" s="348"/>
      <c r="G183" s="108"/>
    </row>
    <row r="184" spans="1:7" x14ac:dyDescent="0.3">
      <c r="A184" s="180"/>
      <c r="B184" s="180"/>
      <c r="C184" s="180"/>
      <c r="D184" s="347"/>
      <c r="E184" s="347"/>
      <c r="F184" s="348"/>
      <c r="G184" s="108"/>
    </row>
    <row r="185" spans="1:7" x14ac:dyDescent="0.3">
      <c r="A185" s="180"/>
      <c r="B185" s="180"/>
      <c r="C185" s="180"/>
      <c r="D185" s="347"/>
      <c r="E185" s="347"/>
      <c r="F185" s="348"/>
      <c r="G185" s="108"/>
    </row>
    <row r="186" spans="1:7" x14ac:dyDescent="0.3">
      <c r="A186" s="180"/>
      <c r="B186" s="180"/>
      <c r="C186" s="180"/>
      <c r="D186" s="347"/>
      <c r="E186" s="347"/>
      <c r="F186" s="348"/>
      <c r="G186" s="108"/>
    </row>
    <row r="187" spans="1:7" x14ac:dyDescent="0.3">
      <c r="A187" s="180"/>
      <c r="B187" s="180"/>
      <c r="C187" s="180"/>
      <c r="D187" s="347"/>
      <c r="E187" s="347"/>
      <c r="F187" s="348"/>
      <c r="G187" s="108"/>
    </row>
    <row r="188" spans="1:7" x14ac:dyDescent="0.3">
      <c r="A188" s="180"/>
      <c r="B188" s="180"/>
      <c r="C188" s="180"/>
      <c r="D188" s="347"/>
      <c r="E188" s="347"/>
      <c r="F188" s="348"/>
      <c r="G188" s="108"/>
    </row>
    <row r="189" spans="1:7" x14ac:dyDescent="0.3">
      <c r="A189" s="180"/>
      <c r="B189" s="180"/>
      <c r="C189" s="180"/>
      <c r="D189" s="347"/>
      <c r="E189" s="347"/>
      <c r="F189" s="348"/>
      <c r="G189" s="108"/>
    </row>
    <row r="190" spans="1:7" x14ac:dyDescent="0.3">
      <c r="A190" s="180"/>
      <c r="B190" s="180"/>
      <c r="C190" s="180"/>
      <c r="D190" s="347"/>
      <c r="E190" s="347"/>
      <c r="F190" s="348"/>
      <c r="G190" s="108"/>
    </row>
    <row r="191" spans="1:7" x14ac:dyDescent="0.3">
      <c r="A191" s="180"/>
      <c r="B191" s="180"/>
      <c r="C191" s="180"/>
      <c r="D191" s="347"/>
      <c r="E191" s="347"/>
      <c r="F191" s="348"/>
      <c r="G191" s="108"/>
    </row>
    <row r="192" spans="1:7" x14ac:dyDescent="0.3">
      <c r="A192" s="180"/>
      <c r="B192" s="180"/>
      <c r="C192" s="180"/>
      <c r="D192" s="347"/>
      <c r="E192" s="347"/>
      <c r="F192" s="348"/>
      <c r="G192" s="108"/>
    </row>
    <row r="193" spans="1:7" x14ac:dyDescent="0.3">
      <c r="A193" s="180"/>
      <c r="B193" s="180"/>
      <c r="C193" s="180"/>
      <c r="D193" s="347"/>
      <c r="E193" s="347"/>
      <c r="F193" s="348"/>
      <c r="G193" s="108"/>
    </row>
    <row r="194" spans="1:7" x14ac:dyDescent="0.3">
      <c r="A194" s="180"/>
      <c r="B194" s="180"/>
      <c r="C194" s="180"/>
      <c r="D194" s="347"/>
      <c r="E194" s="347"/>
      <c r="F194" s="348"/>
      <c r="G194" s="108"/>
    </row>
    <row r="195" spans="1:7" x14ac:dyDescent="0.3">
      <c r="A195" s="180"/>
      <c r="B195" s="180"/>
      <c r="C195" s="180"/>
      <c r="D195" s="347"/>
      <c r="E195" s="347"/>
      <c r="F195" s="348"/>
      <c r="G195" s="108"/>
    </row>
    <row r="196" spans="1:7" x14ac:dyDescent="0.3">
      <c r="A196" s="180"/>
      <c r="B196" s="180"/>
      <c r="C196" s="180"/>
      <c r="D196" s="347"/>
      <c r="E196" s="347"/>
      <c r="F196" s="348"/>
      <c r="G196" s="108"/>
    </row>
    <row r="197" spans="1:7" x14ac:dyDescent="0.3">
      <c r="A197" s="180"/>
      <c r="B197" s="180"/>
      <c r="C197" s="180"/>
      <c r="D197" s="347"/>
      <c r="E197" s="347"/>
      <c r="F197" s="348"/>
      <c r="G197" s="108"/>
    </row>
    <row r="198" spans="1:7" x14ac:dyDescent="0.3">
      <c r="A198" s="180"/>
      <c r="B198" s="180"/>
      <c r="C198" s="180"/>
      <c r="D198" s="347"/>
      <c r="E198" s="347"/>
      <c r="F198" s="348"/>
      <c r="G198" s="108"/>
    </row>
    <row r="199" spans="1:7" x14ac:dyDescent="0.3">
      <c r="A199" s="180"/>
      <c r="B199" s="180"/>
      <c r="C199" s="180"/>
      <c r="D199" s="347"/>
      <c r="E199" s="347"/>
      <c r="F199" s="348"/>
      <c r="G199" s="108"/>
    </row>
    <row r="200" spans="1:7" x14ac:dyDescent="0.3">
      <c r="A200" s="180"/>
      <c r="B200" s="180"/>
      <c r="C200" s="180"/>
      <c r="D200" s="347"/>
      <c r="E200" s="347"/>
      <c r="F200" s="348"/>
      <c r="G200" s="108"/>
    </row>
    <row r="201" spans="1:7" x14ac:dyDescent="0.3">
      <c r="A201" s="180"/>
      <c r="B201" s="180"/>
      <c r="C201" s="180"/>
      <c r="D201" s="347"/>
      <c r="E201" s="347"/>
      <c r="F201" s="348"/>
      <c r="G201" s="108"/>
    </row>
    <row r="202" spans="1:7" x14ac:dyDescent="0.3">
      <c r="A202" s="180"/>
      <c r="B202" s="180"/>
      <c r="C202" s="180"/>
      <c r="D202" s="347"/>
      <c r="E202" s="347"/>
      <c r="F202" s="348"/>
      <c r="G202" s="108"/>
    </row>
    <row r="203" spans="1:7" x14ac:dyDescent="0.3">
      <c r="A203" s="180"/>
      <c r="B203" s="180"/>
      <c r="C203" s="180"/>
      <c r="D203" s="347"/>
      <c r="E203" s="347"/>
      <c r="F203" s="348"/>
      <c r="G203" s="108"/>
    </row>
    <row r="204" spans="1:7" x14ac:dyDescent="0.3">
      <c r="A204" s="180"/>
      <c r="B204" s="180"/>
      <c r="C204" s="180"/>
      <c r="D204" s="347"/>
      <c r="E204" s="347"/>
      <c r="F204" s="348"/>
      <c r="G204" s="108"/>
    </row>
    <row r="205" spans="1:7" x14ac:dyDescent="0.3">
      <c r="A205" s="180"/>
      <c r="B205" s="180"/>
      <c r="C205" s="180"/>
      <c r="D205" s="347"/>
      <c r="E205" s="347"/>
      <c r="F205" s="348"/>
      <c r="G205" s="108"/>
    </row>
    <row r="206" spans="1:7" x14ac:dyDescent="0.3">
      <c r="A206" s="180"/>
      <c r="B206" s="180"/>
      <c r="C206" s="180"/>
      <c r="D206" s="347"/>
      <c r="E206" s="347"/>
      <c r="F206" s="348"/>
      <c r="G206" s="108"/>
    </row>
    <row r="207" spans="1:7" x14ac:dyDescent="0.3">
      <c r="A207" s="180"/>
      <c r="B207" s="180"/>
      <c r="C207" s="180"/>
      <c r="D207" s="347"/>
      <c r="E207" s="347"/>
      <c r="F207" s="348"/>
      <c r="G207" s="108"/>
    </row>
    <row r="208" spans="1:7" x14ac:dyDescent="0.3">
      <c r="A208" s="180"/>
      <c r="B208" s="180"/>
      <c r="C208" s="180"/>
      <c r="D208" s="347"/>
      <c r="E208" s="347"/>
      <c r="F208" s="348"/>
      <c r="G208" s="108"/>
    </row>
    <row r="209" spans="1:7" x14ac:dyDescent="0.3">
      <c r="A209" s="180"/>
      <c r="B209" s="180"/>
      <c r="C209" s="180"/>
      <c r="D209" s="347"/>
      <c r="E209" s="347"/>
      <c r="F209" s="348"/>
      <c r="G209" s="108"/>
    </row>
    <row r="210" spans="1:7" x14ac:dyDescent="0.3">
      <c r="A210" s="180"/>
      <c r="B210" s="180"/>
      <c r="C210" s="180"/>
      <c r="D210" s="347"/>
      <c r="E210" s="347"/>
      <c r="F210" s="348"/>
      <c r="G210" s="108"/>
    </row>
    <row r="211" spans="1:7" x14ac:dyDescent="0.3">
      <c r="A211" s="180"/>
      <c r="B211" s="180"/>
      <c r="C211" s="180"/>
      <c r="D211" s="347"/>
      <c r="E211" s="347"/>
      <c r="F211" s="348"/>
      <c r="G211" s="108"/>
    </row>
    <row r="212" spans="1:7" x14ac:dyDescent="0.3">
      <c r="A212" s="180"/>
      <c r="B212" s="180"/>
      <c r="C212" s="180"/>
      <c r="D212" s="347"/>
      <c r="E212" s="347"/>
      <c r="F212" s="348"/>
      <c r="G212" s="108"/>
    </row>
    <row r="213" spans="1:7" x14ac:dyDescent="0.3">
      <c r="A213" s="180"/>
      <c r="B213" s="180"/>
      <c r="C213" s="180"/>
      <c r="D213" s="347"/>
      <c r="E213" s="347"/>
      <c r="F213" s="348"/>
      <c r="G213" s="108"/>
    </row>
    <row r="214" spans="1:7" x14ac:dyDescent="0.3">
      <c r="A214" s="180"/>
      <c r="B214" s="180"/>
      <c r="C214" s="180"/>
      <c r="D214" s="347"/>
      <c r="E214" s="347"/>
      <c r="F214" s="348"/>
      <c r="G214" s="108"/>
    </row>
    <row r="215" spans="1:7" x14ac:dyDescent="0.3">
      <c r="A215" s="180"/>
      <c r="B215" s="180"/>
      <c r="C215" s="180"/>
      <c r="D215" s="347"/>
      <c r="E215" s="347"/>
      <c r="F215" s="348"/>
      <c r="G215" s="108"/>
    </row>
    <row r="216" spans="1:7" x14ac:dyDescent="0.3">
      <c r="A216" s="180"/>
      <c r="B216" s="180"/>
      <c r="C216" s="180"/>
      <c r="D216" s="347"/>
      <c r="E216" s="347"/>
      <c r="F216" s="348"/>
      <c r="G216" s="108"/>
    </row>
    <row r="217" spans="1:7" x14ac:dyDescent="0.3">
      <c r="A217" s="180"/>
      <c r="B217" s="180"/>
      <c r="C217" s="180"/>
      <c r="D217" s="347"/>
      <c r="E217" s="347"/>
      <c r="F217" s="348"/>
      <c r="G217" s="108"/>
    </row>
    <row r="218" spans="1:7" x14ac:dyDescent="0.3">
      <c r="A218" s="180"/>
      <c r="B218" s="180"/>
      <c r="C218" s="180"/>
      <c r="D218" s="347"/>
      <c r="E218" s="347"/>
      <c r="F218" s="348"/>
      <c r="G218" s="108"/>
    </row>
    <row r="219" spans="1:7" x14ac:dyDescent="0.3">
      <c r="A219" s="180"/>
      <c r="B219" s="180"/>
      <c r="C219" s="180"/>
      <c r="D219" s="347"/>
      <c r="E219" s="347"/>
      <c r="F219" s="348"/>
      <c r="G219" s="108"/>
    </row>
    <row r="220" spans="1:7" x14ac:dyDescent="0.3">
      <c r="A220" s="180"/>
      <c r="B220" s="180"/>
      <c r="C220" s="180"/>
      <c r="D220" s="347"/>
      <c r="E220" s="347"/>
      <c r="F220" s="348"/>
      <c r="G220" s="108"/>
    </row>
    <row r="221" spans="1:7" x14ac:dyDescent="0.3">
      <c r="A221" s="180"/>
      <c r="B221" s="180"/>
      <c r="C221" s="180"/>
      <c r="D221" s="347"/>
      <c r="E221" s="347"/>
      <c r="F221" s="348"/>
      <c r="G221" s="108"/>
    </row>
    <row r="222" spans="1:7" x14ac:dyDescent="0.3">
      <c r="A222" s="180"/>
      <c r="B222" s="180"/>
      <c r="C222" s="180"/>
      <c r="D222" s="347"/>
      <c r="E222" s="347"/>
      <c r="F222" s="348"/>
      <c r="G222" s="108"/>
    </row>
    <row r="223" spans="1:7" x14ac:dyDescent="0.3">
      <c r="A223" s="180"/>
      <c r="B223" s="180"/>
      <c r="C223" s="180"/>
      <c r="D223" s="347"/>
      <c r="E223" s="347"/>
      <c r="F223" s="348"/>
      <c r="G223" s="108"/>
    </row>
    <row r="224" spans="1:7" x14ac:dyDescent="0.3">
      <c r="A224" s="180"/>
      <c r="B224" s="180"/>
      <c r="C224" s="180"/>
      <c r="D224" s="347"/>
      <c r="E224" s="347"/>
      <c r="F224" s="348"/>
      <c r="G224" s="108"/>
    </row>
    <row r="225" spans="1:7" x14ac:dyDescent="0.3">
      <c r="A225" s="180"/>
      <c r="B225" s="180"/>
      <c r="C225" s="180"/>
      <c r="D225" s="347"/>
      <c r="E225" s="347"/>
      <c r="F225" s="348"/>
      <c r="G225" s="108"/>
    </row>
    <row r="226" spans="1:7" x14ac:dyDescent="0.3">
      <c r="A226" s="180"/>
      <c r="B226" s="180"/>
      <c r="C226" s="180"/>
      <c r="D226" s="347"/>
      <c r="E226" s="347"/>
      <c r="F226" s="348"/>
      <c r="G226" s="108"/>
    </row>
    <row r="227" spans="1:7" x14ac:dyDescent="0.3">
      <c r="A227" s="180"/>
      <c r="B227" s="180"/>
      <c r="C227" s="180"/>
      <c r="D227" s="347"/>
      <c r="E227" s="347"/>
      <c r="F227" s="348"/>
      <c r="G227" s="108"/>
    </row>
    <row r="228" spans="1:7" x14ac:dyDescent="0.3">
      <c r="A228" s="180"/>
      <c r="B228" s="180"/>
      <c r="C228" s="180"/>
      <c r="D228" s="347"/>
      <c r="E228" s="347"/>
      <c r="F228" s="348"/>
      <c r="G228" s="108"/>
    </row>
    <row r="229" spans="1:7" x14ac:dyDescent="0.3">
      <c r="A229" s="180"/>
      <c r="B229" s="180"/>
      <c r="C229" s="180"/>
      <c r="D229" s="347"/>
      <c r="E229" s="347"/>
      <c r="F229" s="348"/>
      <c r="G229" s="108"/>
    </row>
    <row r="230" spans="1:7" x14ac:dyDescent="0.3">
      <c r="A230" s="180"/>
      <c r="B230" s="180"/>
      <c r="C230" s="180"/>
      <c r="D230" s="347"/>
      <c r="E230" s="347"/>
      <c r="F230" s="348"/>
      <c r="G230" s="108"/>
    </row>
    <row r="231" spans="1:7" x14ac:dyDescent="0.3">
      <c r="A231" s="180"/>
      <c r="B231" s="180"/>
      <c r="C231" s="180"/>
      <c r="D231" s="347"/>
      <c r="E231" s="347"/>
      <c r="F231" s="348"/>
      <c r="G231" s="108"/>
    </row>
    <row r="232" spans="1:7" x14ac:dyDescent="0.3">
      <c r="A232" s="180"/>
      <c r="B232" s="180"/>
      <c r="C232" s="180"/>
      <c r="D232" s="347"/>
      <c r="E232" s="347"/>
      <c r="F232" s="348"/>
      <c r="G232" s="108"/>
    </row>
    <row r="233" spans="1:7" x14ac:dyDescent="0.3">
      <c r="A233" s="180"/>
      <c r="B233" s="180"/>
      <c r="C233" s="180"/>
      <c r="D233" s="347"/>
      <c r="E233" s="347"/>
      <c r="F233" s="348"/>
      <c r="G233" s="108"/>
    </row>
    <row r="234" spans="1:7" x14ac:dyDescent="0.3">
      <c r="A234" s="180"/>
      <c r="B234" s="180"/>
      <c r="C234" s="180"/>
      <c r="D234" s="347"/>
      <c r="E234" s="347"/>
      <c r="F234" s="348"/>
      <c r="G234" s="108"/>
    </row>
    <row r="235" spans="1:7" x14ac:dyDescent="0.3">
      <c r="A235" s="180"/>
      <c r="B235" s="180"/>
      <c r="C235" s="180"/>
      <c r="D235" s="347"/>
      <c r="E235" s="347"/>
      <c r="F235" s="348"/>
      <c r="G235" s="108"/>
    </row>
    <row r="236" spans="1:7" x14ac:dyDescent="0.3">
      <c r="A236" s="180"/>
      <c r="B236" s="180"/>
      <c r="C236" s="180"/>
      <c r="D236" s="347"/>
      <c r="E236" s="347"/>
      <c r="F236" s="348"/>
      <c r="G236" s="108"/>
    </row>
    <row r="237" spans="1:7" x14ac:dyDescent="0.3">
      <c r="A237" s="180"/>
      <c r="B237" s="180"/>
      <c r="C237" s="180"/>
      <c r="D237" s="347"/>
      <c r="E237" s="347"/>
      <c r="F237" s="348"/>
      <c r="G237" s="108"/>
    </row>
    <row r="238" spans="1:7" x14ac:dyDescent="0.3">
      <c r="A238" s="180"/>
      <c r="B238" s="180"/>
      <c r="C238" s="180"/>
      <c r="D238" s="347"/>
      <c r="E238" s="347"/>
      <c r="F238" s="348"/>
      <c r="G238" s="108"/>
    </row>
    <row r="239" spans="1:7" x14ac:dyDescent="0.3">
      <c r="A239" s="180"/>
      <c r="B239" s="180"/>
      <c r="C239" s="180"/>
      <c r="D239" s="347"/>
      <c r="E239" s="347"/>
      <c r="F239" s="348"/>
      <c r="G239" s="108"/>
    </row>
    <row r="240" spans="1:7" x14ac:dyDescent="0.3">
      <c r="A240" s="180"/>
      <c r="B240" s="180"/>
      <c r="C240" s="180"/>
      <c r="D240" s="347"/>
      <c r="E240" s="347"/>
      <c r="F240" s="348"/>
      <c r="G240" s="108"/>
    </row>
    <row r="241" spans="1:7" x14ac:dyDescent="0.3">
      <c r="A241" s="180"/>
      <c r="B241" s="180"/>
      <c r="C241" s="180"/>
      <c r="D241" s="347"/>
      <c r="E241" s="347"/>
      <c r="F241" s="348"/>
      <c r="G241" s="108"/>
    </row>
    <row r="242" spans="1:7" x14ac:dyDescent="0.3">
      <c r="A242" s="180"/>
      <c r="B242" s="180"/>
      <c r="C242" s="180"/>
      <c r="D242" s="347"/>
      <c r="E242" s="347"/>
      <c r="F242" s="348"/>
      <c r="G242" s="108"/>
    </row>
    <row r="243" spans="1:7" x14ac:dyDescent="0.3">
      <c r="A243" s="180"/>
      <c r="B243" s="180"/>
      <c r="C243" s="180"/>
      <c r="D243" s="347"/>
      <c r="E243" s="347"/>
      <c r="F243" s="348"/>
      <c r="G243" s="108"/>
    </row>
    <row r="244" spans="1:7" x14ac:dyDescent="0.3">
      <c r="A244" s="180"/>
      <c r="B244" s="180"/>
      <c r="C244" s="180"/>
      <c r="D244" s="347"/>
      <c r="E244" s="347"/>
      <c r="F244" s="348"/>
      <c r="G244" s="108"/>
    </row>
    <row r="245" spans="1:7" x14ac:dyDescent="0.3">
      <c r="A245" s="180"/>
      <c r="B245" s="180"/>
      <c r="C245" s="180"/>
      <c r="D245" s="347"/>
      <c r="E245" s="347"/>
      <c r="F245" s="348"/>
      <c r="G245" s="108"/>
    </row>
    <row r="246" spans="1:7" x14ac:dyDescent="0.3">
      <c r="A246" s="180"/>
      <c r="B246" s="180"/>
      <c r="C246" s="180"/>
      <c r="D246" s="347"/>
      <c r="E246" s="347"/>
      <c r="F246" s="348"/>
      <c r="G246" s="108"/>
    </row>
    <row r="247" spans="1:7" x14ac:dyDescent="0.3">
      <c r="A247" s="180"/>
      <c r="B247" s="180"/>
      <c r="C247" s="180"/>
      <c r="D247" s="347"/>
      <c r="E247" s="347"/>
      <c r="F247" s="348"/>
      <c r="G247" s="108"/>
    </row>
    <row r="248" spans="1:7" x14ac:dyDescent="0.3">
      <c r="A248" s="180"/>
      <c r="B248" s="180"/>
      <c r="C248" s="180"/>
      <c r="D248" s="347"/>
      <c r="E248" s="347"/>
      <c r="F248" s="348"/>
      <c r="G248" s="108"/>
    </row>
    <row r="249" spans="1:7" x14ac:dyDescent="0.3">
      <c r="A249" s="180"/>
      <c r="B249" s="180"/>
      <c r="C249" s="180"/>
      <c r="D249" s="347"/>
      <c r="E249" s="347"/>
      <c r="F249" s="348"/>
      <c r="G249" s="108"/>
    </row>
    <row r="250" spans="1:7" x14ac:dyDescent="0.3">
      <c r="A250" s="180"/>
      <c r="B250" s="180"/>
      <c r="C250" s="180"/>
      <c r="D250" s="347"/>
      <c r="E250" s="347"/>
      <c r="F250" s="348"/>
      <c r="G250" s="108"/>
    </row>
    <row r="251" spans="1:7" x14ac:dyDescent="0.3">
      <c r="A251" s="180"/>
      <c r="B251" s="180"/>
      <c r="C251" s="180"/>
      <c r="D251" s="347"/>
      <c r="E251" s="347"/>
      <c r="F251" s="348"/>
      <c r="G251" s="108"/>
    </row>
    <row r="252" spans="1:7" x14ac:dyDescent="0.3">
      <c r="A252" s="180"/>
      <c r="B252" s="180"/>
      <c r="C252" s="180"/>
      <c r="D252" s="347"/>
      <c r="E252" s="347"/>
      <c r="F252" s="348"/>
      <c r="G252" s="108"/>
    </row>
    <row r="253" spans="1:7" x14ac:dyDescent="0.3">
      <c r="A253" s="180"/>
      <c r="B253" s="180"/>
      <c r="C253" s="180"/>
      <c r="D253" s="347"/>
      <c r="E253" s="347"/>
      <c r="F253" s="348"/>
      <c r="G253" s="108"/>
    </row>
    <row r="254" spans="1:7" x14ac:dyDescent="0.3">
      <c r="A254" s="180"/>
      <c r="B254" s="180"/>
      <c r="C254" s="180"/>
      <c r="D254" s="347"/>
      <c r="E254" s="347"/>
      <c r="F254" s="348"/>
      <c r="G254" s="108"/>
    </row>
    <row r="255" spans="1:7" x14ac:dyDescent="0.3">
      <c r="A255" s="180"/>
      <c r="B255" s="180"/>
      <c r="C255" s="180"/>
      <c r="D255" s="347"/>
      <c r="E255" s="347"/>
      <c r="F255" s="348"/>
      <c r="G255" s="108"/>
    </row>
    <row r="256" spans="1:7" x14ac:dyDescent="0.3">
      <c r="A256" s="180"/>
      <c r="B256" s="180"/>
      <c r="C256" s="180"/>
      <c r="D256" s="347"/>
      <c r="E256" s="347"/>
      <c r="F256" s="348"/>
      <c r="G256" s="108"/>
    </row>
    <row r="257" spans="1:7" x14ac:dyDescent="0.3">
      <c r="A257" s="180"/>
      <c r="B257" s="180"/>
      <c r="C257" s="180"/>
      <c r="D257" s="347"/>
      <c r="E257" s="347"/>
      <c r="F257" s="348"/>
      <c r="G257" s="108"/>
    </row>
    <row r="258" spans="1:7" x14ac:dyDescent="0.3">
      <c r="A258" s="180"/>
      <c r="B258" s="180"/>
      <c r="C258" s="180"/>
      <c r="D258" s="347"/>
      <c r="E258" s="347"/>
      <c r="F258" s="348"/>
      <c r="G258" s="108"/>
    </row>
    <row r="259" spans="1:7" x14ac:dyDescent="0.3">
      <c r="A259" s="180"/>
      <c r="B259" s="180"/>
      <c r="C259" s="180"/>
      <c r="D259" s="347"/>
      <c r="E259" s="347"/>
      <c r="F259" s="348"/>
      <c r="G259" s="108"/>
    </row>
    <row r="260" spans="1:7" x14ac:dyDescent="0.3">
      <c r="A260" s="180"/>
      <c r="B260" s="180"/>
      <c r="C260" s="180"/>
      <c r="D260" s="347"/>
      <c r="E260" s="347"/>
      <c r="F260" s="348"/>
      <c r="G260" s="108"/>
    </row>
    <row r="261" spans="1:7" x14ac:dyDescent="0.3">
      <c r="A261" s="180"/>
      <c r="B261" s="180"/>
      <c r="C261" s="180"/>
      <c r="D261" s="347"/>
      <c r="E261" s="347"/>
      <c r="F261" s="348"/>
      <c r="G261" s="108"/>
    </row>
    <row r="262" spans="1:7" x14ac:dyDescent="0.3">
      <c r="A262" s="180"/>
      <c r="B262" s="180"/>
      <c r="C262" s="180"/>
      <c r="D262" s="347"/>
      <c r="E262" s="347"/>
      <c r="F262" s="348"/>
      <c r="G262" s="108"/>
    </row>
    <row r="263" spans="1:7" x14ac:dyDescent="0.3">
      <c r="A263" s="180"/>
      <c r="B263" s="180"/>
      <c r="C263" s="180"/>
      <c r="D263" s="347"/>
      <c r="E263" s="347"/>
      <c r="F263" s="348"/>
      <c r="G263" s="108"/>
    </row>
    <row r="264" spans="1:7" x14ac:dyDescent="0.3">
      <c r="A264" s="180"/>
      <c r="B264" s="180"/>
      <c r="C264" s="180"/>
      <c r="D264" s="347"/>
      <c r="E264" s="347"/>
      <c r="F264" s="348"/>
      <c r="G264" s="108"/>
    </row>
    <row r="265" spans="1:7" x14ac:dyDescent="0.3">
      <c r="A265" s="180"/>
      <c r="B265" s="180"/>
      <c r="C265" s="180"/>
      <c r="D265" s="347"/>
      <c r="E265" s="347"/>
      <c r="F265" s="348"/>
      <c r="G265" s="108"/>
    </row>
    <row r="266" spans="1:7" x14ac:dyDescent="0.3">
      <c r="A266" s="180"/>
      <c r="B266" s="180"/>
      <c r="C266" s="180"/>
      <c r="D266" s="347"/>
      <c r="E266" s="347"/>
      <c r="F266" s="348"/>
      <c r="G266" s="108"/>
    </row>
    <row r="267" spans="1:7" x14ac:dyDescent="0.3">
      <c r="A267" s="180"/>
      <c r="B267" s="180"/>
      <c r="C267" s="180"/>
      <c r="D267" s="347"/>
      <c r="E267" s="347"/>
      <c r="F267" s="348"/>
      <c r="G267" s="108"/>
    </row>
    <row r="268" spans="1:7" x14ac:dyDescent="0.3">
      <c r="A268" s="180"/>
      <c r="B268" s="180"/>
      <c r="C268" s="180"/>
      <c r="D268" s="347"/>
      <c r="E268" s="347"/>
      <c r="F268" s="348"/>
      <c r="G268" s="108"/>
    </row>
    <row r="269" spans="1:7" x14ac:dyDescent="0.3">
      <c r="A269" s="180"/>
      <c r="B269" s="180"/>
      <c r="C269" s="180"/>
      <c r="D269" s="347"/>
      <c r="E269" s="347"/>
      <c r="F269" s="348"/>
      <c r="G269" s="108"/>
    </row>
    <row r="270" spans="1:7" x14ac:dyDescent="0.3">
      <c r="A270" s="180"/>
      <c r="B270" s="180"/>
      <c r="C270" s="180"/>
      <c r="D270" s="347"/>
      <c r="E270" s="347"/>
      <c r="F270" s="348"/>
      <c r="G270" s="108"/>
    </row>
    <row r="271" spans="1:7" x14ac:dyDescent="0.3">
      <c r="A271" s="180"/>
      <c r="B271" s="180"/>
      <c r="C271" s="180"/>
      <c r="D271" s="347"/>
      <c r="E271" s="347"/>
      <c r="F271" s="348"/>
      <c r="G271" s="108"/>
    </row>
    <row r="272" spans="1:7" x14ac:dyDescent="0.3">
      <c r="A272" s="180"/>
      <c r="B272" s="180"/>
      <c r="C272" s="180"/>
      <c r="D272" s="347"/>
      <c r="E272" s="347"/>
      <c r="F272" s="348"/>
      <c r="G272" s="108"/>
    </row>
    <row r="273" spans="1:7" x14ac:dyDescent="0.3">
      <c r="A273" s="180"/>
      <c r="B273" s="180"/>
      <c r="C273" s="180"/>
      <c r="D273" s="347"/>
      <c r="E273" s="347"/>
      <c r="F273" s="348"/>
      <c r="G273" s="108"/>
    </row>
    <row r="274" spans="1:7" x14ac:dyDescent="0.3">
      <c r="A274" s="180"/>
      <c r="B274" s="180"/>
      <c r="C274" s="180"/>
      <c r="D274" s="347"/>
      <c r="E274" s="347"/>
      <c r="F274" s="348"/>
      <c r="G274" s="108"/>
    </row>
    <row r="275" spans="1:7" x14ac:dyDescent="0.3">
      <c r="A275" s="180"/>
      <c r="B275" s="180"/>
      <c r="C275" s="180"/>
      <c r="D275" s="347"/>
      <c r="E275" s="347"/>
      <c r="F275" s="348"/>
      <c r="G275" s="108"/>
    </row>
    <row r="276" spans="1:7" x14ac:dyDescent="0.3">
      <c r="A276" s="180"/>
      <c r="B276" s="180"/>
      <c r="C276" s="180"/>
      <c r="D276" s="347"/>
      <c r="E276" s="347"/>
      <c r="F276" s="348"/>
      <c r="G276" s="108"/>
    </row>
    <row r="277" spans="1:7" x14ac:dyDescent="0.3">
      <c r="A277" s="180"/>
      <c r="B277" s="180"/>
      <c r="C277" s="180"/>
      <c r="D277" s="347"/>
      <c r="E277" s="347"/>
      <c r="F277" s="348"/>
      <c r="G277" s="108"/>
    </row>
    <row r="278" spans="1:7" x14ac:dyDescent="0.3">
      <c r="A278" s="180"/>
      <c r="B278" s="180"/>
      <c r="C278" s="180"/>
      <c r="D278" s="347"/>
      <c r="E278" s="347"/>
      <c r="F278" s="348"/>
      <c r="G278" s="108"/>
    </row>
    <row r="279" spans="1:7" x14ac:dyDescent="0.3">
      <c r="A279" s="180"/>
      <c r="B279" s="180"/>
      <c r="C279" s="180"/>
      <c r="D279" s="347"/>
      <c r="E279" s="347"/>
      <c r="F279" s="348"/>
      <c r="G279" s="108"/>
    </row>
    <row r="280" spans="1:7" x14ac:dyDescent="0.3">
      <c r="A280" s="180"/>
      <c r="B280" s="180"/>
      <c r="C280" s="180"/>
      <c r="D280" s="347"/>
      <c r="E280" s="347"/>
      <c r="F280" s="348"/>
      <c r="G280" s="108"/>
    </row>
    <row r="281" spans="1:7" x14ac:dyDescent="0.3">
      <c r="A281" s="180"/>
      <c r="B281" s="180"/>
      <c r="C281" s="180"/>
      <c r="D281" s="347"/>
      <c r="E281" s="347"/>
      <c r="F281" s="348"/>
      <c r="G281" s="108"/>
    </row>
    <row r="282" spans="1:7" x14ac:dyDescent="0.3">
      <c r="A282" s="180"/>
      <c r="B282" s="180"/>
      <c r="C282" s="180"/>
      <c r="D282" s="347"/>
      <c r="E282" s="347"/>
      <c r="F282" s="348"/>
      <c r="G282" s="108"/>
    </row>
    <row r="283" spans="1:7" x14ac:dyDescent="0.3">
      <c r="A283" s="180"/>
      <c r="B283" s="180"/>
      <c r="C283" s="180"/>
      <c r="D283" s="347"/>
      <c r="E283" s="347"/>
      <c r="F283" s="348"/>
      <c r="G283" s="108"/>
    </row>
    <row r="284" spans="1:7" x14ac:dyDescent="0.3">
      <c r="A284" s="180"/>
      <c r="B284" s="180"/>
      <c r="C284" s="180"/>
      <c r="D284" s="347"/>
      <c r="E284" s="347"/>
      <c r="F284" s="348"/>
      <c r="G284" s="108"/>
    </row>
    <row r="285" spans="1:7" x14ac:dyDescent="0.3">
      <c r="A285" s="180"/>
      <c r="B285" s="180"/>
      <c r="C285" s="180"/>
      <c r="D285" s="347"/>
      <c r="E285" s="347"/>
      <c r="F285" s="348"/>
      <c r="G285" s="108"/>
    </row>
    <row r="286" spans="1:7" x14ac:dyDescent="0.3">
      <c r="A286" s="180"/>
      <c r="B286" s="180"/>
      <c r="C286" s="180"/>
      <c r="D286" s="347"/>
      <c r="E286" s="347"/>
      <c r="F286" s="348"/>
      <c r="G286" s="108"/>
    </row>
    <row r="287" spans="1:7" x14ac:dyDescent="0.3">
      <c r="A287" s="180"/>
      <c r="B287" s="180"/>
      <c r="C287" s="180"/>
      <c r="D287" s="347"/>
      <c r="E287" s="347"/>
      <c r="F287" s="348"/>
      <c r="G287" s="108"/>
    </row>
    <row r="288" spans="1:7" x14ac:dyDescent="0.3">
      <c r="A288" s="180"/>
      <c r="B288" s="180"/>
      <c r="C288" s="180"/>
      <c r="D288" s="347"/>
      <c r="E288" s="347"/>
      <c r="F288" s="348"/>
      <c r="G288" s="108"/>
    </row>
    <row r="289" spans="1:7" x14ac:dyDescent="0.3">
      <c r="A289" s="180"/>
      <c r="B289" s="180"/>
      <c r="C289" s="180"/>
      <c r="D289" s="347"/>
      <c r="E289" s="347"/>
      <c r="F289" s="348"/>
      <c r="G289" s="108"/>
    </row>
    <row r="290" spans="1:7" x14ac:dyDescent="0.3">
      <c r="A290" s="180"/>
      <c r="B290" s="180"/>
      <c r="C290" s="180"/>
      <c r="D290" s="347"/>
      <c r="E290" s="347"/>
      <c r="F290" s="348"/>
      <c r="G290" s="108"/>
    </row>
    <row r="291" spans="1:7" x14ac:dyDescent="0.3">
      <c r="A291" s="180"/>
      <c r="B291" s="180"/>
      <c r="C291" s="180"/>
      <c r="D291" s="347"/>
      <c r="E291" s="347"/>
      <c r="F291" s="348"/>
      <c r="G291" s="108"/>
    </row>
    <row r="292" spans="1:7" x14ac:dyDescent="0.3">
      <c r="A292" s="180"/>
      <c r="B292" s="180"/>
      <c r="C292" s="180"/>
      <c r="D292" s="347"/>
      <c r="E292" s="347"/>
      <c r="F292" s="348"/>
      <c r="G292" s="108"/>
    </row>
    <row r="293" spans="1:7" x14ac:dyDescent="0.3">
      <c r="A293" s="180"/>
      <c r="B293" s="180"/>
      <c r="C293" s="180"/>
      <c r="D293" s="347"/>
      <c r="E293" s="347"/>
      <c r="F293" s="348"/>
      <c r="G293" s="108"/>
    </row>
    <row r="294" spans="1:7" x14ac:dyDescent="0.3">
      <c r="A294" s="180"/>
      <c r="B294" s="180"/>
      <c r="C294" s="180"/>
      <c r="D294" s="347"/>
      <c r="E294" s="347"/>
      <c r="F294" s="348"/>
      <c r="G294" s="108"/>
    </row>
    <row r="295" spans="1:7" x14ac:dyDescent="0.3">
      <c r="A295" s="180"/>
      <c r="B295" s="180"/>
      <c r="C295" s="180"/>
      <c r="D295" s="347"/>
      <c r="E295" s="347"/>
      <c r="F295" s="348"/>
      <c r="G295" s="108"/>
    </row>
    <row r="296" spans="1:7" x14ac:dyDescent="0.3">
      <c r="A296" s="180"/>
      <c r="B296" s="180"/>
      <c r="C296" s="180"/>
      <c r="D296" s="347"/>
      <c r="E296" s="347"/>
      <c r="F296" s="348"/>
      <c r="G296" s="108"/>
    </row>
    <row r="297" spans="1:7" x14ac:dyDescent="0.3">
      <c r="A297" s="180"/>
      <c r="B297" s="180"/>
      <c r="C297" s="180"/>
      <c r="D297" s="347"/>
      <c r="E297" s="347"/>
      <c r="F297" s="348"/>
      <c r="G297" s="108"/>
    </row>
    <row r="298" spans="1:7" x14ac:dyDescent="0.3">
      <c r="A298" s="180"/>
      <c r="B298" s="180"/>
      <c r="C298" s="180"/>
      <c r="D298" s="347"/>
      <c r="E298" s="347"/>
      <c r="F298" s="348"/>
      <c r="G298" s="108"/>
    </row>
    <row r="299" spans="1:7" x14ac:dyDescent="0.3">
      <c r="A299" s="180"/>
      <c r="B299" s="180"/>
      <c r="C299" s="180"/>
      <c r="D299" s="347"/>
      <c r="E299" s="347"/>
      <c r="F299" s="348"/>
      <c r="G299" s="108"/>
    </row>
    <row r="300" spans="1:7" x14ac:dyDescent="0.3">
      <c r="A300" s="180"/>
      <c r="B300" s="180"/>
      <c r="C300" s="180"/>
      <c r="D300" s="347"/>
      <c r="E300" s="347"/>
      <c r="F300" s="348"/>
      <c r="G300" s="108"/>
    </row>
    <row r="301" spans="1:7" x14ac:dyDescent="0.3">
      <c r="A301" s="180"/>
      <c r="B301" s="180"/>
      <c r="C301" s="180"/>
      <c r="D301" s="347"/>
      <c r="E301" s="347"/>
      <c r="F301" s="348"/>
      <c r="G301" s="108"/>
    </row>
    <row r="302" spans="1:7" x14ac:dyDescent="0.3">
      <c r="A302" s="180"/>
      <c r="B302" s="180"/>
      <c r="C302" s="180"/>
      <c r="D302" s="347"/>
      <c r="E302" s="347"/>
      <c r="F302" s="348"/>
      <c r="G302" s="108"/>
    </row>
    <row r="303" spans="1:7" x14ac:dyDescent="0.3">
      <c r="A303" s="180"/>
      <c r="B303" s="180"/>
      <c r="C303" s="180"/>
      <c r="D303" s="347"/>
      <c r="E303" s="347"/>
      <c r="F303" s="348"/>
      <c r="G303" s="108"/>
    </row>
    <row r="304" spans="1:7" x14ac:dyDescent="0.3">
      <c r="A304" s="180"/>
      <c r="B304" s="180"/>
      <c r="C304" s="180"/>
      <c r="D304" s="347"/>
      <c r="E304" s="347"/>
      <c r="F304" s="348"/>
      <c r="G304" s="108"/>
    </row>
    <row r="305" spans="1:7" x14ac:dyDescent="0.3">
      <c r="A305" s="180"/>
      <c r="B305" s="180"/>
      <c r="C305" s="180"/>
      <c r="D305" s="347"/>
      <c r="E305" s="347"/>
      <c r="F305" s="348"/>
      <c r="G305" s="108"/>
    </row>
    <row r="306" spans="1:7" x14ac:dyDescent="0.3">
      <c r="A306" s="180"/>
      <c r="B306" s="180"/>
      <c r="C306" s="180"/>
      <c r="D306" s="347"/>
      <c r="E306" s="347"/>
      <c r="F306" s="348"/>
      <c r="G306" s="108"/>
    </row>
    <row r="307" spans="1:7" x14ac:dyDescent="0.3">
      <c r="A307" s="180"/>
      <c r="B307" s="180"/>
      <c r="C307" s="180"/>
      <c r="D307" s="347"/>
      <c r="E307" s="347"/>
      <c r="F307" s="348"/>
      <c r="G307" s="108"/>
    </row>
    <row r="308" spans="1:7" x14ac:dyDescent="0.3">
      <c r="A308" s="180"/>
      <c r="B308" s="180"/>
      <c r="C308" s="180"/>
      <c r="D308" s="347"/>
      <c r="E308" s="347"/>
      <c r="F308" s="348"/>
      <c r="G308" s="108"/>
    </row>
    <row r="309" spans="1:7" x14ac:dyDescent="0.3">
      <c r="A309" s="180"/>
      <c r="B309" s="180"/>
      <c r="C309" s="180"/>
      <c r="D309" s="347"/>
      <c r="E309" s="347"/>
      <c r="F309" s="348"/>
      <c r="G309" s="108"/>
    </row>
    <row r="310" spans="1:7" x14ac:dyDescent="0.3">
      <c r="A310" s="180"/>
      <c r="B310" s="180"/>
      <c r="C310" s="180"/>
      <c r="D310" s="347"/>
      <c r="E310" s="347"/>
      <c r="F310" s="348"/>
      <c r="G310" s="108"/>
    </row>
    <row r="311" spans="1:7" x14ac:dyDescent="0.3">
      <c r="A311" s="180"/>
      <c r="B311" s="180"/>
      <c r="C311" s="180"/>
      <c r="D311" s="347"/>
      <c r="E311" s="347"/>
      <c r="F311" s="348"/>
      <c r="G311" s="108"/>
    </row>
    <row r="312" spans="1:7" x14ac:dyDescent="0.3">
      <c r="A312" s="180"/>
      <c r="B312" s="180"/>
      <c r="C312" s="180"/>
      <c r="D312" s="347"/>
      <c r="E312" s="347"/>
      <c r="F312" s="348"/>
      <c r="G312" s="108"/>
    </row>
    <row r="313" spans="1:7" x14ac:dyDescent="0.3">
      <c r="A313" s="180"/>
      <c r="B313" s="180"/>
      <c r="C313" s="180"/>
      <c r="D313" s="347"/>
      <c r="E313" s="347"/>
      <c r="F313" s="348"/>
      <c r="G313" s="108"/>
    </row>
    <row r="314" spans="1:7" x14ac:dyDescent="0.3">
      <c r="A314" s="180"/>
      <c r="B314" s="180"/>
      <c r="C314" s="180"/>
      <c r="D314" s="347"/>
      <c r="E314" s="347"/>
      <c r="F314" s="348"/>
      <c r="G314" s="108"/>
    </row>
    <row r="315" spans="1:7" x14ac:dyDescent="0.3">
      <c r="A315" s="180"/>
      <c r="B315" s="180"/>
      <c r="C315" s="180"/>
      <c r="D315" s="347"/>
      <c r="E315" s="347"/>
      <c r="F315" s="348"/>
      <c r="G315" s="108"/>
    </row>
    <row r="316" spans="1:7" x14ac:dyDescent="0.3">
      <c r="A316" s="180"/>
      <c r="B316" s="180"/>
      <c r="C316" s="180"/>
      <c r="D316" s="347"/>
      <c r="E316" s="347"/>
      <c r="F316" s="348"/>
      <c r="G316" s="108"/>
    </row>
    <row r="317" spans="1:7" x14ac:dyDescent="0.3">
      <c r="A317" s="180"/>
      <c r="B317" s="180"/>
      <c r="C317" s="180"/>
      <c r="D317" s="347"/>
      <c r="E317" s="347"/>
      <c r="F317" s="348"/>
      <c r="G317" s="108"/>
    </row>
    <row r="318" spans="1:7" x14ac:dyDescent="0.3">
      <c r="A318" s="180"/>
      <c r="B318" s="180"/>
      <c r="C318" s="180"/>
      <c r="D318" s="347"/>
      <c r="E318" s="347"/>
      <c r="F318" s="348"/>
      <c r="G318" s="108"/>
    </row>
    <row r="319" spans="1:7" x14ac:dyDescent="0.3">
      <c r="A319" s="180"/>
      <c r="B319" s="180"/>
      <c r="C319" s="180"/>
      <c r="D319" s="347"/>
      <c r="E319" s="347"/>
      <c r="F319" s="348"/>
      <c r="G319" s="108"/>
    </row>
    <row r="320" spans="1:7" x14ac:dyDescent="0.3">
      <c r="A320" s="180"/>
      <c r="B320" s="180"/>
      <c r="C320" s="180"/>
      <c r="D320" s="347"/>
      <c r="E320" s="347"/>
      <c r="F320" s="348"/>
      <c r="G320" s="108"/>
    </row>
    <row r="321" spans="1:7" x14ac:dyDescent="0.3">
      <c r="A321" s="180"/>
      <c r="B321" s="180"/>
      <c r="C321" s="180"/>
      <c r="D321" s="347"/>
      <c r="E321" s="347"/>
      <c r="F321" s="348"/>
      <c r="G321" s="108"/>
    </row>
    <row r="322" spans="1:7" x14ac:dyDescent="0.3">
      <c r="A322" s="180"/>
      <c r="B322" s="180"/>
      <c r="C322" s="180"/>
      <c r="D322" s="347"/>
      <c r="E322" s="347"/>
      <c r="F322" s="348"/>
      <c r="G322" s="108"/>
    </row>
    <row r="323" spans="1:7" x14ac:dyDescent="0.3">
      <c r="A323" s="180"/>
      <c r="B323" s="180"/>
      <c r="C323" s="180"/>
      <c r="D323" s="347"/>
      <c r="E323" s="347"/>
      <c r="F323" s="348"/>
      <c r="G323" s="108"/>
    </row>
    <row r="324" spans="1:7" x14ac:dyDescent="0.3">
      <c r="A324" s="180"/>
      <c r="B324" s="180"/>
      <c r="C324" s="180"/>
      <c r="D324" s="347"/>
      <c r="E324" s="347"/>
      <c r="F324" s="348"/>
      <c r="G324" s="108"/>
    </row>
    <row r="325" spans="1:7" x14ac:dyDescent="0.3">
      <c r="A325" s="180"/>
      <c r="B325" s="180"/>
      <c r="C325" s="180"/>
      <c r="D325" s="347"/>
      <c r="E325" s="347"/>
      <c r="F325" s="348"/>
      <c r="G325" s="108"/>
    </row>
    <row r="326" spans="1:7" x14ac:dyDescent="0.3">
      <c r="A326" s="180"/>
      <c r="B326" s="180"/>
      <c r="C326" s="180"/>
      <c r="D326" s="347"/>
      <c r="E326" s="347"/>
      <c r="F326" s="348"/>
      <c r="G326" s="108"/>
    </row>
    <row r="327" spans="1:7" x14ac:dyDescent="0.3">
      <c r="A327" s="180"/>
      <c r="B327" s="180"/>
      <c r="C327" s="180"/>
      <c r="D327" s="347"/>
      <c r="E327" s="347"/>
      <c r="F327" s="348"/>
      <c r="G327" s="108"/>
    </row>
    <row r="328" spans="1:7" x14ac:dyDescent="0.3">
      <c r="A328" s="180"/>
      <c r="B328" s="180"/>
      <c r="C328" s="180"/>
      <c r="D328" s="347"/>
      <c r="E328" s="347"/>
      <c r="F328" s="348"/>
      <c r="G328" s="108"/>
    </row>
    <row r="329" spans="1:7" x14ac:dyDescent="0.3">
      <c r="A329" s="180"/>
      <c r="B329" s="180"/>
      <c r="C329" s="180"/>
      <c r="D329" s="347"/>
      <c r="E329" s="347"/>
      <c r="F329" s="348"/>
      <c r="G329" s="108"/>
    </row>
    <row r="330" spans="1:7" x14ac:dyDescent="0.3">
      <c r="A330" s="180"/>
      <c r="B330" s="180"/>
      <c r="C330" s="180"/>
      <c r="D330" s="347"/>
      <c r="E330" s="347"/>
      <c r="F330" s="348"/>
      <c r="G330" s="108"/>
    </row>
    <row r="331" spans="1:7" x14ac:dyDescent="0.3">
      <c r="A331" s="180"/>
      <c r="B331" s="180"/>
      <c r="C331" s="180"/>
      <c r="D331" s="347"/>
      <c r="E331" s="347"/>
      <c r="F331" s="348"/>
      <c r="G331" s="108"/>
    </row>
    <row r="332" spans="1:7" x14ac:dyDescent="0.3">
      <c r="A332" s="180"/>
      <c r="B332" s="180"/>
      <c r="C332" s="180"/>
      <c r="D332" s="347"/>
      <c r="E332" s="347"/>
      <c r="F332" s="348"/>
      <c r="G332" s="108"/>
    </row>
    <row r="333" spans="1:7" x14ac:dyDescent="0.3">
      <c r="A333" s="180"/>
      <c r="B333" s="180"/>
      <c r="C333" s="180"/>
      <c r="D333" s="347"/>
      <c r="E333" s="347"/>
      <c r="F333" s="348"/>
      <c r="G333" s="108"/>
    </row>
    <row r="334" spans="1:7" x14ac:dyDescent="0.3">
      <c r="A334" s="180"/>
      <c r="B334" s="180"/>
      <c r="C334" s="180"/>
      <c r="D334" s="347"/>
      <c r="E334" s="347"/>
      <c r="F334" s="348"/>
      <c r="G334" s="108"/>
    </row>
    <row r="335" spans="1:7" x14ac:dyDescent="0.3">
      <c r="A335" s="180"/>
      <c r="B335" s="180"/>
      <c r="C335" s="180"/>
      <c r="D335" s="347"/>
      <c r="E335" s="347"/>
      <c r="F335" s="348"/>
      <c r="G335" s="108"/>
    </row>
    <row r="336" spans="1:7" x14ac:dyDescent="0.3">
      <c r="A336" s="180"/>
      <c r="B336" s="180"/>
      <c r="C336" s="180"/>
      <c r="D336" s="347"/>
      <c r="E336" s="347"/>
      <c r="F336" s="348"/>
      <c r="G336" s="108"/>
    </row>
    <row r="337" spans="1:7" x14ac:dyDescent="0.3">
      <c r="A337" s="180"/>
      <c r="B337" s="180"/>
      <c r="C337" s="180"/>
      <c r="D337" s="347"/>
      <c r="E337" s="347"/>
      <c r="F337" s="348"/>
      <c r="G337" s="108"/>
    </row>
    <row r="338" spans="1:7" x14ac:dyDescent="0.3">
      <c r="A338" s="180"/>
      <c r="B338" s="180"/>
      <c r="C338" s="180"/>
      <c r="D338" s="347"/>
      <c r="E338" s="347"/>
      <c r="F338" s="348"/>
      <c r="G338" s="108"/>
    </row>
    <row r="339" spans="1:7" x14ac:dyDescent="0.3">
      <c r="A339" s="180"/>
      <c r="B339" s="180"/>
      <c r="C339" s="180"/>
      <c r="D339" s="347"/>
      <c r="E339" s="347"/>
      <c r="F339" s="348"/>
      <c r="G339" s="108"/>
    </row>
    <row r="340" spans="1:7" x14ac:dyDescent="0.3">
      <c r="A340" s="180"/>
      <c r="B340" s="180"/>
      <c r="C340" s="180"/>
      <c r="D340" s="347"/>
      <c r="E340" s="347"/>
      <c r="F340" s="348"/>
      <c r="G340" s="108"/>
    </row>
    <row r="341" spans="1:7" x14ac:dyDescent="0.3">
      <c r="A341" s="180"/>
      <c r="B341" s="180"/>
      <c r="C341" s="180"/>
      <c r="D341" s="347"/>
      <c r="E341" s="347"/>
      <c r="F341" s="348"/>
      <c r="G341" s="108"/>
    </row>
    <row r="342" spans="1:7" x14ac:dyDescent="0.3">
      <c r="A342" s="180"/>
      <c r="B342" s="180"/>
      <c r="C342" s="180"/>
      <c r="D342" s="347"/>
      <c r="E342" s="347"/>
      <c r="F342" s="348"/>
      <c r="G342" s="108"/>
    </row>
    <row r="343" spans="1:7" x14ac:dyDescent="0.3">
      <c r="A343" s="180"/>
      <c r="B343" s="180"/>
      <c r="C343" s="180"/>
      <c r="D343" s="347"/>
      <c r="E343" s="347"/>
      <c r="F343" s="348"/>
      <c r="G343" s="108"/>
    </row>
    <row r="344" spans="1:7" x14ac:dyDescent="0.3">
      <c r="A344" s="180"/>
      <c r="B344" s="180"/>
      <c r="C344" s="180"/>
      <c r="D344" s="347"/>
      <c r="E344" s="347"/>
      <c r="F344" s="348"/>
      <c r="G344" s="108"/>
    </row>
    <row r="345" spans="1:7" x14ac:dyDescent="0.3">
      <c r="A345" s="180"/>
      <c r="B345" s="180"/>
      <c r="C345" s="180"/>
      <c r="D345" s="347"/>
      <c r="E345" s="347"/>
      <c r="F345" s="348"/>
      <c r="G345" s="108"/>
    </row>
    <row r="346" spans="1:7" x14ac:dyDescent="0.3">
      <c r="A346" s="180"/>
      <c r="B346" s="180"/>
      <c r="C346" s="180"/>
      <c r="D346" s="347"/>
      <c r="E346" s="347"/>
      <c r="F346" s="348"/>
      <c r="G346" s="108"/>
    </row>
    <row r="347" spans="1:7" x14ac:dyDescent="0.3">
      <c r="A347" s="180"/>
      <c r="B347" s="180"/>
      <c r="C347" s="180"/>
      <c r="D347" s="347"/>
      <c r="E347" s="347"/>
      <c r="F347" s="348"/>
      <c r="G347" s="108"/>
    </row>
    <row r="348" spans="1:7" x14ac:dyDescent="0.3">
      <c r="A348" s="180"/>
      <c r="B348" s="180"/>
      <c r="C348" s="180"/>
      <c r="D348" s="347"/>
      <c r="E348" s="347"/>
      <c r="F348" s="348"/>
      <c r="G348" s="108"/>
    </row>
    <row r="349" spans="1:7" x14ac:dyDescent="0.3">
      <c r="A349" s="180"/>
      <c r="B349" s="180"/>
      <c r="C349" s="180"/>
      <c r="D349" s="347"/>
      <c r="E349" s="347"/>
      <c r="F349" s="348"/>
      <c r="G349" s="108"/>
    </row>
    <row r="350" spans="1:7" x14ac:dyDescent="0.3">
      <c r="A350" s="180"/>
      <c r="B350" s="180"/>
      <c r="C350" s="180"/>
      <c r="D350" s="347"/>
      <c r="E350" s="347"/>
      <c r="F350" s="348"/>
      <c r="G350" s="108"/>
    </row>
    <row r="351" spans="1:7" x14ac:dyDescent="0.3">
      <c r="A351" s="180"/>
      <c r="B351" s="180"/>
      <c r="C351" s="180"/>
      <c r="D351" s="347"/>
      <c r="E351" s="347"/>
      <c r="F351" s="348"/>
      <c r="G351" s="108"/>
    </row>
    <row r="352" spans="1:7" x14ac:dyDescent="0.3">
      <c r="A352" s="180"/>
      <c r="B352" s="180"/>
      <c r="C352" s="180"/>
      <c r="D352" s="347"/>
      <c r="E352" s="347"/>
      <c r="F352" s="348"/>
      <c r="G352" s="108"/>
    </row>
    <row r="353" spans="1:7" x14ac:dyDescent="0.3">
      <c r="A353" s="180"/>
      <c r="B353" s="180"/>
      <c r="C353" s="180"/>
      <c r="D353" s="347"/>
      <c r="E353" s="347"/>
      <c r="F353" s="348"/>
      <c r="G353" s="108"/>
    </row>
    <row r="354" spans="1:7" x14ac:dyDescent="0.3">
      <c r="A354" s="180"/>
      <c r="B354" s="180"/>
      <c r="C354" s="180"/>
      <c r="D354" s="347"/>
      <c r="E354" s="347"/>
      <c r="F354" s="348"/>
      <c r="G354" s="108"/>
    </row>
    <row r="355" spans="1:7" x14ac:dyDescent="0.3">
      <c r="A355" s="180"/>
      <c r="B355" s="180"/>
      <c r="C355" s="180"/>
      <c r="D355" s="347"/>
      <c r="E355" s="347"/>
      <c r="F355" s="348"/>
      <c r="G355" s="108"/>
    </row>
    <row r="356" spans="1:7" x14ac:dyDescent="0.3">
      <c r="A356" s="180"/>
      <c r="B356" s="180"/>
      <c r="C356" s="180"/>
      <c r="D356" s="347"/>
      <c r="E356" s="347"/>
      <c r="F356" s="348"/>
      <c r="G356" s="108"/>
    </row>
    <row r="357" spans="1:7" x14ac:dyDescent="0.3">
      <c r="A357" s="180"/>
      <c r="B357" s="180"/>
      <c r="C357" s="180"/>
      <c r="D357" s="347"/>
      <c r="E357" s="347"/>
      <c r="F357" s="348"/>
      <c r="G357" s="108"/>
    </row>
    <row r="358" spans="1:7" x14ac:dyDescent="0.3">
      <c r="A358" s="180"/>
      <c r="B358" s="180"/>
      <c r="C358" s="180"/>
      <c r="D358" s="347"/>
      <c r="E358" s="347"/>
      <c r="F358" s="348"/>
      <c r="G358" s="108"/>
    </row>
    <row r="359" spans="1:7" x14ac:dyDescent="0.3">
      <c r="A359" s="180"/>
      <c r="B359" s="180"/>
      <c r="C359" s="180"/>
      <c r="D359" s="347"/>
      <c r="E359" s="347"/>
      <c r="F359" s="348"/>
      <c r="G359" s="108"/>
    </row>
    <row r="360" spans="1:7" x14ac:dyDescent="0.3">
      <c r="A360" s="180"/>
      <c r="B360" s="180"/>
      <c r="C360" s="180"/>
      <c r="D360" s="347"/>
      <c r="E360" s="347"/>
      <c r="F360" s="348"/>
      <c r="G360" s="108"/>
    </row>
    <row r="361" spans="1:7" x14ac:dyDescent="0.3">
      <c r="A361" s="180"/>
      <c r="B361" s="180"/>
      <c r="C361" s="180"/>
      <c r="D361" s="347"/>
      <c r="E361" s="347"/>
      <c r="F361" s="348"/>
      <c r="G361" s="108"/>
    </row>
    <row r="362" spans="1:7" x14ac:dyDescent="0.3">
      <c r="A362" s="180"/>
      <c r="B362" s="180"/>
      <c r="C362" s="180"/>
      <c r="D362" s="347"/>
      <c r="E362" s="347"/>
      <c r="F362" s="348"/>
      <c r="G362" s="108"/>
    </row>
    <row r="363" spans="1:7" x14ac:dyDescent="0.3">
      <c r="A363" s="180"/>
      <c r="B363" s="180"/>
      <c r="C363" s="180"/>
      <c r="D363" s="347"/>
      <c r="E363" s="347"/>
      <c r="F363" s="348"/>
      <c r="G363" s="108"/>
    </row>
    <row r="364" spans="1:7" x14ac:dyDescent="0.3">
      <c r="A364" s="180"/>
      <c r="B364" s="180"/>
      <c r="C364" s="180"/>
      <c r="D364" s="347"/>
      <c r="E364" s="347"/>
      <c r="F364" s="348"/>
      <c r="G364" s="108"/>
    </row>
    <row r="365" spans="1:7" x14ac:dyDescent="0.3">
      <c r="A365" s="180"/>
      <c r="B365" s="180"/>
      <c r="C365" s="180"/>
      <c r="D365" s="347"/>
      <c r="E365" s="347"/>
      <c r="F365" s="348"/>
      <c r="G365" s="108"/>
    </row>
    <row r="366" spans="1:7" x14ac:dyDescent="0.3">
      <c r="A366" s="180"/>
      <c r="B366" s="180"/>
      <c r="C366" s="180"/>
      <c r="D366" s="347"/>
      <c r="E366" s="347"/>
      <c r="F366" s="348"/>
      <c r="G366" s="108"/>
    </row>
    <row r="367" spans="1:7" x14ac:dyDescent="0.3">
      <c r="A367" s="180"/>
      <c r="B367" s="180"/>
      <c r="C367" s="180"/>
      <c r="D367" s="347"/>
      <c r="E367" s="347"/>
      <c r="F367" s="348"/>
      <c r="G367" s="108"/>
    </row>
    <row r="368" spans="1:7" x14ac:dyDescent="0.3">
      <c r="A368" s="180"/>
      <c r="B368" s="180"/>
      <c r="C368" s="180"/>
      <c r="D368" s="347"/>
      <c r="E368" s="347"/>
      <c r="F368" s="348"/>
      <c r="G368" s="108"/>
    </row>
    <row r="369" spans="1:7" x14ac:dyDescent="0.3">
      <c r="A369" s="180"/>
      <c r="B369" s="180"/>
      <c r="C369" s="180"/>
      <c r="D369" s="347"/>
      <c r="E369" s="347"/>
      <c r="F369" s="348"/>
      <c r="G369" s="108"/>
    </row>
    <row r="370" spans="1:7" x14ac:dyDescent="0.3">
      <c r="A370" s="180"/>
      <c r="B370" s="180"/>
      <c r="C370" s="180"/>
      <c r="D370" s="347"/>
      <c r="E370" s="347"/>
      <c r="F370" s="348"/>
      <c r="G370" s="108"/>
    </row>
    <row r="371" spans="1:7" x14ac:dyDescent="0.3">
      <c r="A371" s="180"/>
      <c r="B371" s="180"/>
      <c r="C371" s="180"/>
      <c r="D371" s="347"/>
      <c r="E371" s="347"/>
      <c r="F371" s="348"/>
      <c r="G371" s="108"/>
    </row>
    <row r="372" spans="1:7" x14ac:dyDescent="0.3">
      <c r="A372" s="180"/>
      <c r="B372" s="180"/>
      <c r="C372" s="180"/>
      <c r="D372" s="347"/>
      <c r="E372" s="347"/>
      <c r="F372" s="348"/>
      <c r="G372" s="108"/>
    </row>
    <row r="373" spans="1:7" x14ac:dyDescent="0.3">
      <c r="A373" s="180"/>
      <c r="B373" s="180"/>
      <c r="C373" s="180"/>
      <c r="D373" s="347"/>
      <c r="E373" s="347"/>
      <c r="F373" s="348"/>
      <c r="G373" s="108"/>
    </row>
    <row r="374" spans="1:7" x14ac:dyDescent="0.3">
      <c r="A374" s="180"/>
      <c r="B374" s="180"/>
      <c r="C374" s="180"/>
      <c r="D374" s="347"/>
      <c r="E374" s="347"/>
      <c r="F374" s="348"/>
      <c r="G374" s="108"/>
    </row>
    <row r="375" spans="1:7" x14ac:dyDescent="0.3">
      <c r="A375" s="180"/>
      <c r="B375" s="180"/>
      <c r="C375" s="180"/>
      <c r="D375" s="347"/>
      <c r="E375" s="347"/>
      <c r="F375" s="348"/>
      <c r="G375" s="108"/>
    </row>
    <row r="376" spans="1:7" x14ac:dyDescent="0.3">
      <c r="A376" s="180"/>
      <c r="B376" s="180"/>
      <c r="C376" s="180"/>
      <c r="D376" s="347"/>
      <c r="E376" s="347"/>
      <c r="F376" s="348"/>
      <c r="G376" s="108"/>
    </row>
    <row r="377" spans="1:7" x14ac:dyDescent="0.3">
      <c r="A377" s="180"/>
      <c r="B377" s="180"/>
      <c r="C377" s="180"/>
      <c r="D377" s="347"/>
      <c r="E377" s="347"/>
      <c r="F377" s="348"/>
      <c r="G377" s="108"/>
    </row>
    <row r="378" spans="1:7" x14ac:dyDescent="0.3">
      <c r="A378" s="180"/>
      <c r="B378" s="180"/>
      <c r="C378" s="180"/>
      <c r="D378" s="347"/>
      <c r="E378" s="347"/>
      <c r="F378" s="348"/>
      <c r="G378" s="108"/>
    </row>
    <row r="379" spans="1:7" x14ac:dyDescent="0.3">
      <c r="A379" s="180"/>
      <c r="B379" s="180"/>
      <c r="C379" s="180"/>
      <c r="D379" s="347"/>
      <c r="E379" s="347"/>
      <c r="F379" s="348"/>
      <c r="G379" s="108"/>
    </row>
    <row r="380" spans="1:7" x14ac:dyDescent="0.3">
      <c r="A380" s="180"/>
      <c r="B380" s="180"/>
      <c r="C380" s="180"/>
      <c r="D380" s="347"/>
      <c r="E380" s="347"/>
      <c r="F380" s="348"/>
      <c r="G380" s="108"/>
    </row>
    <row r="381" spans="1:7" x14ac:dyDescent="0.3">
      <c r="A381" s="180"/>
      <c r="B381" s="180"/>
      <c r="C381" s="180"/>
      <c r="D381" s="347"/>
      <c r="E381" s="347"/>
      <c r="F381" s="348"/>
      <c r="G381" s="108"/>
    </row>
    <row r="382" spans="1:7" x14ac:dyDescent="0.3">
      <c r="A382" s="180"/>
      <c r="B382" s="180"/>
      <c r="C382" s="180"/>
      <c r="D382" s="347"/>
      <c r="E382" s="347"/>
      <c r="F382" s="348"/>
      <c r="G382" s="108"/>
    </row>
    <row r="383" spans="1:7" x14ac:dyDescent="0.3">
      <c r="A383" s="180"/>
      <c r="B383" s="180"/>
      <c r="C383" s="180"/>
      <c r="D383" s="347"/>
      <c r="E383" s="347"/>
      <c r="F383" s="348"/>
      <c r="G383" s="108"/>
    </row>
    <row r="384" spans="1:7" x14ac:dyDescent="0.3">
      <c r="A384" s="180"/>
      <c r="B384" s="180"/>
      <c r="C384" s="180"/>
      <c r="D384" s="347"/>
      <c r="E384" s="347"/>
      <c r="F384" s="348"/>
      <c r="G384" s="108"/>
    </row>
    <row r="385" spans="1:7" x14ac:dyDescent="0.3">
      <c r="A385" s="180"/>
      <c r="B385" s="180"/>
      <c r="C385" s="180"/>
      <c r="D385" s="347"/>
      <c r="E385" s="347"/>
      <c r="F385" s="348"/>
      <c r="G385" s="108"/>
    </row>
    <row r="386" spans="1:7" x14ac:dyDescent="0.3">
      <c r="A386" s="180"/>
      <c r="B386" s="180"/>
      <c r="C386" s="180"/>
      <c r="D386" s="347"/>
      <c r="E386" s="347"/>
      <c r="F386" s="348"/>
      <c r="G386" s="108"/>
    </row>
    <row r="387" spans="1:7" x14ac:dyDescent="0.3">
      <c r="A387" s="180"/>
      <c r="B387" s="180"/>
      <c r="C387" s="180"/>
      <c r="D387" s="347"/>
      <c r="E387" s="347"/>
      <c r="F387" s="348"/>
      <c r="G387" s="108"/>
    </row>
    <row r="388" spans="1:7" x14ac:dyDescent="0.3">
      <c r="A388" s="180"/>
      <c r="B388" s="180"/>
      <c r="C388" s="180"/>
      <c r="D388" s="347"/>
      <c r="E388" s="347"/>
      <c r="F388" s="348"/>
      <c r="G388" s="108"/>
    </row>
    <row r="389" spans="1:7" x14ac:dyDescent="0.3">
      <c r="A389" s="180"/>
      <c r="B389" s="180"/>
      <c r="C389" s="180"/>
      <c r="D389" s="347"/>
      <c r="E389" s="347"/>
      <c r="F389" s="348"/>
      <c r="G389" s="108"/>
    </row>
    <row r="390" spans="1:7" x14ac:dyDescent="0.3">
      <c r="A390" s="180"/>
      <c r="B390" s="180"/>
      <c r="C390" s="180"/>
      <c r="D390" s="347"/>
      <c r="E390" s="347"/>
      <c r="F390" s="348"/>
      <c r="G390" s="108"/>
    </row>
    <row r="391" spans="1:7" x14ac:dyDescent="0.3">
      <c r="A391" s="180"/>
      <c r="B391" s="180"/>
      <c r="C391" s="180"/>
      <c r="D391" s="347"/>
      <c r="E391" s="347"/>
      <c r="F391" s="348"/>
      <c r="G391" s="108"/>
    </row>
    <row r="392" spans="1:7" x14ac:dyDescent="0.3">
      <c r="A392" s="180"/>
      <c r="B392" s="180"/>
      <c r="C392" s="180"/>
      <c r="D392" s="347"/>
      <c r="E392" s="347"/>
      <c r="F392" s="348"/>
      <c r="G392" s="108"/>
    </row>
    <row r="393" spans="1:7" x14ac:dyDescent="0.3">
      <c r="A393" s="180"/>
      <c r="B393" s="180"/>
      <c r="C393" s="180"/>
      <c r="D393" s="347"/>
      <c r="E393" s="347"/>
      <c r="F393" s="348"/>
      <c r="G393" s="108"/>
    </row>
    <row r="394" spans="1:7" x14ac:dyDescent="0.3">
      <c r="A394" s="180"/>
      <c r="B394" s="180"/>
      <c r="C394" s="180"/>
      <c r="D394" s="347"/>
      <c r="E394" s="347"/>
      <c r="F394" s="348"/>
      <c r="G394" s="108"/>
    </row>
    <row r="395" spans="1:7" x14ac:dyDescent="0.3">
      <c r="A395" s="180"/>
      <c r="B395" s="180"/>
      <c r="C395" s="180"/>
      <c r="D395" s="347"/>
      <c r="E395" s="347"/>
      <c r="F395" s="348"/>
      <c r="G395" s="108"/>
    </row>
    <row r="396" spans="1:7" x14ac:dyDescent="0.3">
      <c r="A396" s="180"/>
      <c r="B396" s="180"/>
      <c r="C396" s="180"/>
      <c r="D396" s="347"/>
      <c r="E396" s="347"/>
      <c r="F396" s="348"/>
      <c r="G396" s="108"/>
    </row>
    <row r="397" spans="1:7" x14ac:dyDescent="0.3">
      <c r="A397" s="180"/>
      <c r="B397" s="180"/>
      <c r="C397" s="180"/>
      <c r="D397" s="347"/>
      <c r="E397" s="347"/>
      <c r="F397" s="348"/>
      <c r="G397" s="108"/>
    </row>
    <row r="398" spans="1:7" x14ac:dyDescent="0.3">
      <c r="A398" s="180"/>
      <c r="B398" s="180"/>
      <c r="C398" s="180"/>
      <c r="D398" s="347"/>
      <c r="E398" s="347"/>
      <c r="F398" s="348"/>
      <c r="G398" s="108"/>
    </row>
    <row r="399" spans="1:7" x14ac:dyDescent="0.3">
      <c r="A399" s="180"/>
      <c r="B399" s="180"/>
      <c r="C399" s="180"/>
      <c r="D399" s="347"/>
      <c r="E399" s="347"/>
      <c r="F399" s="348"/>
      <c r="G399" s="108"/>
    </row>
    <row r="400" spans="1:7" x14ac:dyDescent="0.3">
      <c r="A400" s="180"/>
      <c r="B400" s="180"/>
      <c r="C400" s="180"/>
      <c r="D400" s="347"/>
      <c r="E400" s="347"/>
      <c r="F400" s="348"/>
      <c r="G400" s="108"/>
    </row>
    <row r="401" spans="1:7" x14ac:dyDescent="0.3">
      <c r="A401" s="180"/>
      <c r="B401" s="180"/>
      <c r="C401" s="180"/>
      <c r="D401" s="347"/>
      <c r="E401" s="347"/>
      <c r="F401" s="348"/>
      <c r="G401" s="108"/>
    </row>
    <row r="402" spans="1:7" x14ac:dyDescent="0.3">
      <c r="A402" s="180"/>
      <c r="B402" s="180"/>
      <c r="C402" s="180"/>
      <c r="D402" s="347"/>
      <c r="E402" s="347"/>
      <c r="F402" s="348"/>
      <c r="G402" s="108"/>
    </row>
    <row r="403" spans="1:7" x14ac:dyDescent="0.3">
      <c r="A403" s="180"/>
      <c r="B403" s="180"/>
      <c r="C403" s="180"/>
      <c r="D403" s="347"/>
      <c r="E403" s="347"/>
      <c r="F403" s="348"/>
      <c r="G403" s="108"/>
    </row>
    <row r="404" spans="1:7" x14ac:dyDescent="0.3">
      <c r="A404" s="180"/>
      <c r="B404" s="180"/>
      <c r="C404" s="180"/>
      <c r="D404" s="347"/>
      <c r="E404" s="347"/>
      <c r="F404" s="348"/>
      <c r="G404" s="108"/>
    </row>
    <row r="405" spans="1:7" x14ac:dyDescent="0.3">
      <c r="A405" s="180"/>
      <c r="B405" s="180"/>
      <c r="C405" s="180"/>
      <c r="D405" s="347"/>
      <c r="E405" s="347"/>
      <c r="F405" s="348"/>
      <c r="G405" s="108"/>
    </row>
    <row r="406" spans="1:7" x14ac:dyDescent="0.3">
      <c r="A406" s="180"/>
      <c r="B406" s="180"/>
      <c r="C406" s="180"/>
      <c r="D406" s="347"/>
      <c r="E406" s="347"/>
      <c r="F406" s="348"/>
      <c r="G406" s="108"/>
    </row>
    <row r="407" spans="1:7" x14ac:dyDescent="0.3">
      <c r="A407" s="180"/>
      <c r="B407" s="180"/>
      <c r="C407" s="180"/>
      <c r="D407" s="347"/>
      <c r="E407" s="347"/>
      <c r="F407" s="348"/>
      <c r="G407" s="108"/>
    </row>
    <row r="408" spans="1:7" x14ac:dyDescent="0.3">
      <c r="A408" s="180"/>
      <c r="B408" s="180"/>
      <c r="C408" s="180"/>
      <c r="D408" s="347"/>
      <c r="E408" s="347"/>
      <c r="F408" s="348"/>
      <c r="G408" s="108"/>
    </row>
    <row r="409" spans="1:7" x14ac:dyDescent="0.3">
      <c r="A409" s="180"/>
      <c r="B409" s="180"/>
      <c r="C409" s="180"/>
      <c r="D409" s="347"/>
      <c r="E409" s="347"/>
      <c r="F409" s="348"/>
      <c r="G409" s="108"/>
    </row>
    <row r="410" spans="1:7" x14ac:dyDescent="0.3">
      <c r="A410" s="180"/>
      <c r="B410" s="180"/>
      <c r="C410" s="180"/>
      <c r="D410" s="347"/>
      <c r="E410" s="347"/>
      <c r="F410" s="348"/>
      <c r="G410" s="108"/>
    </row>
    <row r="411" spans="1:7" x14ac:dyDescent="0.3">
      <c r="A411" s="180"/>
      <c r="B411" s="180"/>
      <c r="C411" s="180"/>
      <c r="D411" s="347"/>
      <c r="E411" s="347"/>
      <c r="F411" s="348"/>
      <c r="G411" s="108"/>
    </row>
    <row r="412" spans="1:7" x14ac:dyDescent="0.3">
      <c r="A412" s="180"/>
      <c r="B412" s="180"/>
      <c r="C412" s="180"/>
      <c r="D412" s="347"/>
      <c r="E412" s="347"/>
      <c r="F412" s="348"/>
      <c r="G412" s="108"/>
    </row>
    <row r="413" spans="1:7" x14ac:dyDescent="0.3">
      <c r="A413" s="180"/>
      <c r="B413" s="180"/>
      <c r="C413" s="180"/>
      <c r="D413" s="347"/>
      <c r="E413" s="347"/>
      <c r="F413" s="348"/>
      <c r="G413" s="108"/>
    </row>
    <row r="414" spans="1:7" x14ac:dyDescent="0.3">
      <c r="A414" s="180"/>
      <c r="B414" s="180"/>
      <c r="C414" s="180"/>
      <c r="D414" s="347"/>
      <c r="E414" s="347"/>
      <c r="F414" s="348"/>
      <c r="G414" s="108"/>
    </row>
    <row r="415" spans="1:7" x14ac:dyDescent="0.3">
      <c r="A415" s="180"/>
      <c r="B415" s="180"/>
      <c r="C415" s="180"/>
      <c r="D415" s="347"/>
      <c r="E415" s="347"/>
      <c r="F415" s="348"/>
      <c r="G415" s="108"/>
    </row>
    <row r="416" spans="1:7" x14ac:dyDescent="0.3">
      <c r="A416" s="180"/>
      <c r="B416" s="180"/>
      <c r="C416" s="180"/>
      <c r="D416" s="347"/>
      <c r="E416" s="347"/>
      <c r="F416" s="348"/>
      <c r="G416" s="108"/>
    </row>
  </sheetData>
  <mergeCells count="1">
    <mergeCell ref="B49:D49"/>
  </mergeCells>
  <pageMargins left="0.70866141732283472" right="0.70866141732283472" top="0.74803149606299213" bottom="0.74803149606299213" header="0.31496062992125984" footer="0.31496062992125984"/>
  <pageSetup orientation="portrait" horizontalDpi="90" verticalDpi="90" r:id="rId1"/>
  <headerFooter>
    <oddFooter>&amp;A&amp;RPage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40"/>
  <sheetViews>
    <sheetView workbookViewId="0">
      <selection activeCell="H14" sqref="H14"/>
    </sheetView>
  </sheetViews>
  <sheetFormatPr defaultColWidth="8.81640625" defaultRowHeight="12.5" x14ac:dyDescent="0.25"/>
  <cols>
    <col min="1" max="1" width="10.1796875" style="541" customWidth="1"/>
    <col min="2" max="2" width="41.81640625" style="541" customWidth="1"/>
    <col min="3" max="3" width="16.7265625" style="541" customWidth="1"/>
    <col min="4" max="5" width="14.1796875" style="541" bestFit="1" customWidth="1"/>
    <col min="6" max="6" width="13" style="541" customWidth="1"/>
    <col min="7" max="9" width="12.453125" style="541" customWidth="1"/>
    <col min="10" max="10" width="12.81640625" style="541" customWidth="1"/>
    <col min="11" max="11" width="3.453125" style="541" customWidth="1"/>
    <col min="12" max="12" width="13.7265625" style="541" hidden="1" customWidth="1"/>
    <col min="13" max="13" width="11.81640625" style="541" hidden="1" customWidth="1"/>
    <col min="14" max="14" width="0" style="541" hidden="1" customWidth="1"/>
    <col min="15" max="16384" width="8.81640625" style="541"/>
  </cols>
  <sheetData>
    <row r="2" spans="1:13" s="540" customFormat="1" ht="17.25" customHeight="1" x14ac:dyDescent="0.35">
      <c r="B2" s="895" t="s">
        <v>361</v>
      </c>
      <c r="C2" s="895"/>
      <c r="D2" s="895"/>
      <c r="E2" s="895"/>
      <c r="F2" s="895"/>
      <c r="G2" s="895"/>
      <c r="H2" s="895"/>
      <c r="I2" s="895"/>
      <c r="J2" s="895"/>
    </row>
    <row r="3" spans="1:13" ht="17.25" customHeight="1" x14ac:dyDescent="0.3">
      <c r="B3" s="542"/>
      <c r="C3" s="543"/>
      <c r="D3" s="543"/>
      <c r="E3" s="543"/>
      <c r="F3" s="543"/>
      <c r="G3" s="543"/>
      <c r="H3" s="543"/>
      <c r="I3" s="543"/>
      <c r="J3" s="543"/>
    </row>
    <row r="4" spans="1:13" ht="17.25" customHeight="1" x14ac:dyDescent="0.25">
      <c r="B4" s="544"/>
      <c r="C4" s="543"/>
      <c r="D4" s="543"/>
      <c r="E4" s="543"/>
      <c r="F4" s="543"/>
      <c r="G4" s="543"/>
      <c r="H4" s="543"/>
      <c r="I4" s="543"/>
      <c r="J4" s="543"/>
    </row>
    <row r="5" spans="1:13" x14ac:dyDescent="0.25">
      <c r="B5" s="545" t="s">
        <v>362</v>
      </c>
    </row>
    <row r="6" spans="1:13" x14ac:dyDescent="0.25">
      <c r="B6" s="545" t="s">
        <v>363</v>
      </c>
    </row>
    <row r="7" spans="1:13" x14ac:dyDescent="0.25">
      <c r="B7" s="546" t="s">
        <v>364</v>
      </c>
    </row>
    <row r="8" spans="1:13" x14ac:dyDescent="0.25">
      <c r="B8" s="541" t="s">
        <v>481</v>
      </c>
    </row>
    <row r="9" spans="1:13" ht="13" thickBot="1" x14ac:dyDescent="0.3">
      <c r="C9" s="547"/>
      <c r="D9" s="896"/>
      <c r="E9" s="896"/>
      <c r="F9" s="896"/>
      <c r="G9" s="897"/>
      <c r="H9" s="548"/>
      <c r="I9" s="548"/>
      <c r="J9" s="547"/>
    </row>
    <row r="10" spans="1:13" ht="26.25" customHeight="1" thickTop="1" thickBot="1" x14ac:dyDescent="0.3">
      <c r="A10" s="898" t="s">
        <v>365</v>
      </c>
      <c r="B10" s="900" t="s">
        <v>366</v>
      </c>
      <c r="C10" s="902" t="s">
        <v>367</v>
      </c>
      <c r="D10" s="904"/>
      <c r="E10" s="904"/>
      <c r="F10" s="904"/>
      <c r="G10" s="905"/>
      <c r="H10" s="549"/>
      <c r="I10" s="549"/>
      <c r="J10" s="906" t="s">
        <v>368</v>
      </c>
    </row>
    <row r="11" spans="1:13" s="553" customFormat="1" ht="41.25" customHeight="1" thickBot="1" x14ac:dyDescent="0.3">
      <c r="A11" s="899"/>
      <c r="B11" s="901"/>
      <c r="C11" s="903"/>
      <c r="D11" s="550" t="s">
        <v>369</v>
      </c>
      <c r="E11" s="550" t="s">
        <v>370</v>
      </c>
      <c r="F11" s="550" t="s">
        <v>371</v>
      </c>
      <c r="G11" s="551" t="s">
        <v>372</v>
      </c>
      <c r="H11" s="551" t="s">
        <v>373</v>
      </c>
      <c r="I11" s="552" t="s">
        <v>374</v>
      </c>
      <c r="J11" s="907"/>
    </row>
    <row r="12" spans="1:13" s="546" customFormat="1" ht="45.75" customHeight="1" thickTop="1" x14ac:dyDescent="0.35">
      <c r="A12" s="554" t="s">
        <v>169</v>
      </c>
      <c r="B12" s="555" t="s">
        <v>375</v>
      </c>
      <c r="C12" s="556">
        <v>148441.64000000001</v>
      </c>
      <c r="D12" s="557">
        <v>57415.62</v>
      </c>
      <c r="E12" s="557">
        <v>171068.79</v>
      </c>
      <c r="F12" s="558">
        <v>3021</v>
      </c>
      <c r="G12" s="559">
        <f t="shared" ref="G12:G17" si="0">SUM(D12:F12)</f>
        <v>231505.41</v>
      </c>
      <c r="H12" s="560" t="e">
        <f>+#REF!</f>
        <v>#REF!</v>
      </c>
      <c r="I12" s="561" t="e">
        <f>H12*50%</f>
        <v>#REF!</v>
      </c>
      <c r="J12" s="562">
        <v>1227317.99</v>
      </c>
      <c r="K12" s="563"/>
      <c r="L12" s="564">
        <f>G12/3</f>
        <v>77168.47</v>
      </c>
      <c r="M12" s="565">
        <f>D12+E12</f>
        <v>228484.41</v>
      </c>
    </row>
    <row r="13" spans="1:13" s="546" customFormat="1" ht="39" customHeight="1" x14ac:dyDescent="0.35">
      <c r="A13" s="566" t="s">
        <v>180</v>
      </c>
      <c r="B13" s="555" t="s">
        <v>376</v>
      </c>
      <c r="C13" s="567">
        <v>0</v>
      </c>
      <c r="D13" s="568">
        <v>0</v>
      </c>
      <c r="E13" s="568">
        <v>0</v>
      </c>
      <c r="F13" s="569">
        <v>0</v>
      </c>
      <c r="G13" s="559">
        <f t="shared" si="0"/>
        <v>0</v>
      </c>
      <c r="H13" s="562"/>
      <c r="I13" s="562">
        <f>H13*7%</f>
        <v>0</v>
      </c>
      <c r="J13" s="562">
        <f t="shared" ref="J13:J15" si="1">+C13+G13</f>
        <v>0</v>
      </c>
      <c r="K13" s="563"/>
      <c r="M13" s="570">
        <f>F12-M12</f>
        <v>-225463.41</v>
      </c>
    </row>
    <row r="14" spans="1:13" s="546" customFormat="1" ht="39" customHeight="1" x14ac:dyDescent="0.35">
      <c r="A14" s="566" t="s">
        <v>181</v>
      </c>
      <c r="B14" s="555" t="s">
        <v>377</v>
      </c>
      <c r="C14" s="567">
        <v>619977.17000000004</v>
      </c>
      <c r="D14" s="571">
        <v>892653.84</v>
      </c>
      <c r="E14" s="571">
        <v>422981</v>
      </c>
      <c r="F14" s="569">
        <v>480264.29</v>
      </c>
      <c r="G14" s="559">
        <f t="shared" si="0"/>
        <v>1795899.13</v>
      </c>
      <c r="H14" s="562" t="e">
        <f>+#REF!</f>
        <v>#REF!</v>
      </c>
      <c r="I14" s="561" t="e">
        <f>H14*50%</f>
        <v>#REF!</v>
      </c>
      <c r="J14" s="562">
        <v>3014515.3433333333</v>
      </c>
      <c r="K14" s="563"/>
      <c r="L14" s="564">
        <f>G14/3</f>
        <v>598633.04333333333</v>
      </c>
      <c r="M14" s="565">
        <f>D14+E14</f>
        <v>1315634.8399999999</v>
      </c>
    </row>
    <row r="15" spans="1:13" s="546" customFormat="1" ht="27" x14ac:dyDescent="0.35">
      <c r="A15" s="566" t="s">
        <v>182</v>
      </c>
      <c r="B15" s="555" t="s">
        <v>378</v>
      </c>
      <c r="C15" s="567">
        <v>0</v>
      </c>
      <c r="D15" s="568">
        <v>0</v>
      </c>
      <c r="E15" s="568">
        <v>0</v>
      </c>
      <c r="F15" s="569">
        <v>0</v>
      </c>
      <c r="G15" s="559">
        <f t="shared" si="0"/>
        <v>0</v>
      </c>
      <c r="H15" s="562"/>
      <c r="I15" s="562">
        <f>H15*7%</f>
        <v>0</v>
      </c>
      <c r="J15" s="562">
        <f t="shared" si="1"/>
        <v>0</v>
      </c>
      <c r="K15" s="563"/>
      <c r="M15" s="570">
        <f>F14-M14</f>
        <v>-835370.54999999981</v>
      </c>
    </row>
    <row r="16" spans="1:13" s="546" customFormat="1" ht="34.5" customHeight="1" thickBot="1" x14ac:dyDescent="0.4">
      <c r="A16" s="566" t="s">
        <v>183</v>
      </c>
      <c r="B16" s="555" t="s">
        <v>184</v>
      </c>
      <c r="C16" s="567">
        <v>6115214.3099999996</v>
      </c>
      <c r="D16" s="572">
        <v>336993.57</v>
      </c>
      <c r="E16" s="572">
        <v>97533.96</v>
      </c>
      <c r="F16" s="569">
        <v>543366.89</v>
      </c>
      <c r="G16" s="559">
        <f t="shared" si="0"/>
        <v>977894.42</v>
      </c>
      <c r="H16" s="573" t="e">
        <f>#REF!+#REF!</f>
        <v>#REF!</v>
      </c>
      <c r="I16" s="574" t="e">
        <f>H16*50%</f>
        <v>#REF!</v>
      </c>
      <c r="J16" s="562">
        <v>6657887.3266666662</v>
      </c>
      <c r="K16" s="563"/>
      <c r="L16" s="564">
        <f>G16/3</f>
        <v>325964.8066666667</v>
      </c>
      <c r="M16" s="565">
        <f>D16+E16</f>
        <v>434527.53</v>
      </c>
    </row>
    <row r="17" spans="1:13" s="553" customFormat="1" ht="30" customHeight="1" thickTop="1" thickBot="1" x14ac:dyDescent="0.35">
      <c r="A17" s="575"/>
      <c r="B17" s="576" t="s">
        <v>379</v>
      </c>
      <c r="C17" s="577">
        <f>SUM(C12:C16)</f>
        <v>6883633.1199999992</v>
      </c>
      <c r="D17" s="578">
        <f>SUM(D12:D16)</f>
        <v>1287063.03</v>
      </c>
      <c r="E17" s="578">
        <f>SUM(E12:E16)</f>
        <v>691583.75</v>
      </c>
      <c r="F17" s="578">
        <f>SUM(F12:F16)</f>
        <v>1026652.1799999999</v>
      </c>
      <c r="G17" s="579">
        <f t="shared" si="0"/>
        <v>3005298.96</v>
      </c>
      <c r="H17" s="580" t="e">
        <f>SUM(H12:H16)</f>
        <v>#REF!</v>
      </c>
      <c r="I17" s="581" t="e">
        <f>SUM(I12:I16)</f>
        <v>#REF!</v>
      </c>
      <c r="J17" s="580">
        <f>SUM(J12:J16)</f>
        <v>10899720.66</v>
      </c>
      <c r="K17" s="563"/>
      <c r="M17" s="582">
        <f>F16-M16</f>
        <v>108839.35999999999</v>
      </c>
    </row>
    <row r="18" spans="1:13" x14ac:dyDescent="0.25">
      <c r="C18" s="583"/>
      <c r="D18" s="583"/>
      <c r="E18" s="583"/>
    </row>
    <row r="19" spans="1:13" s="584" customFormat="1" ht="11.5" x14ac:dyDescent="0.25">
      <c r="B19" s="584" t="s">
        <v>380</v>
      </c>
      <c r="I19" s="585">
        <v>3900000</v>
      </c>
      <c r="J19" s="586"/>
    </row>
    <row r="20" spans="1:13" s="584" customFormat="1" x14ac:dyDescent="0.25">
      <c r="B20" s="584" t="s">
        <v>381</v>
      </c>
      <c r="I20" s="587" t="e">
        <f>I19-I17</f>
        <v>#REF!</v>
      </c>
      <c r="J20" s="586"/>
    </row>
    <row r="22" spans="1:13" x14ac:dyDescent="0.25">
      <c r="B22" s="541" t="s">
        <v>382</v>
      </c>
    </row>
    <row r="24" spans="1:13" x14ac:dyDescent="0.25">
      <c r="B24" s="541" t="s">
        <v>482</v>
      </c>
    </row>
    <row r="40" spans="2:2" x14ac:dyDescent="0.25">
      <c r="B40" s="588"/>
    </row>
  </sheetData>
  <mergeCells count="7">
    <mergeCell ref="B2:J2"/>
    <mergeCell ref="D9:G9"/>
    <mergeCell ref="A10:A11"/>
    <mergeCell ref="B10:B11"/>
    <mergeCell ref="C10:C11"/>
    <mergeCell ref="D10:G10"/>
    <mergeCell ref="J10:J11"/>
  </mergeCells>
  <printOptions horizontalCentered="1"/>
  <pageMargins left="0.2" right="0.17" top="0.34" bottom="0.8" header="0.22" footer="0.5"/>
  <pageSetup orientation="portrait" horizontalDpi="90" verticalDpi="9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7"/>
  <sheetViews>
    <sheetView topLeftCell="A21" workbookViewId="0">
      <selection activeCell="E12" sqref="E12"/>
    </sheetView>
  </sheetViews>
  <sheetFormatPr defaultColWidth="8.81640625" defaultRowHeight="13" customHeight="1" x14ac:dyDescent="0.3"/>
  <cols>
    <col min="1" max="1" width="33.81640625" style="222" bestFit="1" customWidth="1"/>
    <col min="2" max="2" width="18" style="223" customWidth="1"/>
    <col min="3" max="3" width="35.26953125" style="224" customWidth="1"/>
    <col min="4" max="4" width="11.453125" style="224" customWidth="1"/>
    <col min="5" max="5" width="12.7265625" style="223" customWidth="1"/>
    <col min="6" max="6" width="15.453125" style="223" customWidth="1"/>
    <col min="7" max="7" width="19.453125" style="190" customWidth="1"/>
    <col min="8" max="9" width="17" style="190" customWidth="1"/>
    <col min="10" max="10" width="16.81640625" style="191" customWidth="1"/>
    <col min="11" max="11" width="11.81640625" style="192" customWidth="1"/>
    <col min="12" max="16384" width="8.81640625" style="108"/>
  </cols>
  <sheetData>
    <row r="1" spans="1:11" ht="24" customHeight="1" thickBot="1" x14ac:dyDescent="0.35">
      <c r="A1" s="120" t="s">
        <v>165</v>
      </c>
      <c r="B1" s="32" t="s">
        <v>176</v>
      </c>
      <c r="C1" s="28"/>
      <c r="D1" s="29"/>
      <c r="E1" s="29"/>
      <c r="F1" s="457"/>
    </row>
    <row r="2" spans="1:11" s="111" customFormat="1" ht="24" customHeight="1" thickBot="1" x14ac:dyDescent="0.35">
      <c r="A2" s="120" t="s">
        <v>171</v>
      </c>
      <c r="B2" s="27" t="s">
        <v>164</v>
      </c>
      <c r="C2" s="28"/>
      <c r="D2" s="29"/>
      <c r="E2" s="29"/>
      <c r="F2" s="232"/>
      <c r="G2" s="195"/>
      <c r="H2" s="195"/>
      <c r="I2" s="195"/>
      <c r="J2" s="196"/>
      <c r="K2" s="197"/>
    </row>
    <row r="3" spans="1:11" ht="24" customHeight="1" thickBot="1" x14ac:dyDescent="0.35">
      <c r="A3" s="233" t="s">
        <v>172</v>
      </c>
      <c r="B3" s="32" t="s">
        <v>163</v>
      </c>
      <c r="C3" s="28"/>
      <c r="D3" s="29"/>
      <c r="E3" s="29"/>
      <c r="F3" s="232"/>
    </row>
    <row r="4" spans="1:11" ht="24" customHeight="1" thickBot="1" x14ac:dyDescent="0.35">
      <c r="A4" s="233" t="s">
        <v>173</v>
      </c>
      <c r="B4" s="501" t="e">
        <f>#REF!</f>
        <v>#REF!</v>
      </c>
      <c r="C4" s="28"/>
      <c r="D4" s="29"/>
      <c r="E4" s="29"/>
      <c r="F4" s="232"/>
    </row>
    <row r="5" spans="1:11" ht="24" customHeight="1" thickBot="1" x14ac:dyDescent="0.35">
      <c r="A5" s="120" t="s">
        <v>247</v>
      </c>
      <c r="B5" s="33" t="s">
        <v>177</v>
      </c>
      <c r="C5" s="28"/>
      <c r="D5" s="29"/>
      <c r="E5" s="29"/>
      <c r="F5" s="232"/>
    </row>
    <row r="6" spans="1:11" ht="24" customHeight="1" thickBot="1" x14ac:dyDescent="0.35">
      <c r="A6" s="233" t="s">
        <v>174</v>
      </c>
      <c r="B6" s="501" t="e">
        <f>#REF!</f>
        <v>#REF!</v>
      </c>
      <c r="C6" s="28"/>
      <c r="D6" s="34"/>
      <c r="E6" s="29"/>
      <c r="F6" s="232"/>
    </row>
    <row r="7" spans="1:11" ht="24" customHeight="1" thickBot="1" x14ac:dyDescent="0.35">
      <c r="A7" s="233" t="s">
        <v>175</v>
      </c>
      <c r="B7" s="33" t="s">
        <v>178</v>
      </c>
      <c r="C7" s="28"/>
      <c r="D7" s="29"/>
      <c r="E7" s="29"/>
      <c r="F7" s="232"/>
    </row>
    <row r="8" spans="1:11" ht="24" customHeight="1" thickBot="1" x14ac:dyDescent="0.35">
      <c r="A8" s="193" t="s">
        <v>217</v>
      </c>
      <c r="B8" s="194" t="s">
        <v>245</v>
      </c>
      <c r="C8" s="199"/>
      <c r="D8" s="199"/>
      <c r="E8" s="198"/>
      <c r="F8" s="200"/>
    </row>
    <row r="9" spans="1:11" ht="24" customHeight="1" thickBot="1" x14ac:dyDescent="0.35">
      <c r="A9" s="186" t="s">
        <v>218</v>
      </c>
      <c r="B9" s="187" t="s">
        <v>219</v>
      </c>
      <c r="C9" s="188"/>
      <c r="D9" s="188"/>
      <c r="E9" s="189"/>
      <c r="F9" s="201"/>
    </row>
    <row r="10" spans="1:11" ht="24" customHeight="1" x14ac:dyDescent="0.3">
      <c r="A10" s="910" t="s">
        <v>220</v>
      </c>
      <c r="B10" s="911"/>
      <c r="C10" s="911"/>
      <c r="D10" s="418"/>
      <c r="E10" s="202" t="s">
        <v>221</v>
      </c>
      <c r="F10" s="203" t="s">
        <v>221</v>
      </c>
    </row>
    <row r="11" spans="1:11" ht="28.5" customHeight="1" x14ac:dyDescent="0.3">
      <c r="A11" s="912" t="s">
        <v>222</v>
      </c>
      <c r="B11" s="913"/>
      <c r="C11" s="913"/>
      <c r="D11" s="204"/>
      <c r="E11" s="205"/>
      <c r="F11" s="206">
        <v>902853.84</v>
      </c>
    </row>
    <row r="12" spans="1:11" ht="28.5" customHeight="1" x14ac:dyDescent="0.3">
      <c r="A12" s="912" t="s">
        <v>223</v>
      </c>
      <c r="B12" s="913"/>
      <c r="C12" s="913"/>
      <c r="D12" s="204"/>
      <c r="E12" s="207">
        <v>344944.24</v>
      </c>
      <c r="F12" s="208"/>
      <c r="G12" s="209">
        <f>F16-F13</f>
        <v>15737.619999999995</v>
      </c>
    </row>
    <row r="13" spans="1:11" ht="28.5" customHeight="1" x14ac:dyDescent="0.3">
      <c r="A13" s="912" t="s">
        <v>224</v>
      </c>
      <c r="B13" s="913"/>
      <c r="C13" s="913"/>
      <c r="D13" s="204"/>
      <c r="E13" s="205"/>
      <c r="F13" s="210">
        <f>+F11-E12</f>
        <v>557909.6</v>
      </c>
    </row>
    <row r="14" spans="1:11" ht="23.25" customHeight="1" x14ac:dyDescent="0.3">
      <c r="A14" s="912"/>
      <c r="B14" s="913"/>
      <c r="C14" s="913"/>
      <c r="D14" s="204"/>
      <c r="E14" s="205"/>
      <c r="F14" s="211"/>
    </row>
    <row r="15" spans="1:11" ht="23.25" customHeight="1" x14ac:dyDescent="0.3">
      <c r="A15" s="908" t="s">
        <v>225</v>
      </c>
      <c r="B15" s="909"/>
      <c r="C15" s="909"/>
      <c r="D15" s="417"/>
      <c r="E15" s="212"/>
      <c r="F15" s="213"/>
    </row>
    <row r="16" spans="1:11" ht="23.25" customHeight="1" x14ac:dyDescent="0.3">
      <c r="A16" s="914" t="s">
        <v>226</v>
      </c>
      <c r="B16" s="915"/>
      <c r="C16" s="916"/>
      <c r="D16" s="214" t="s">
        <v>487</v>
      </c>
      <c r="E16" s="205"/>
      <c r="F16" s="206">
        <v>573647.22</v>
      </c>
    </row>
    <row r="17" spans="1:7" ht="23.25" customHeight="1" x14ac:dyDescent="0.3">
      <c r="A17" s="912" t="s">
        <v>227</v>
      </c>
      <c r="B17" s="913"/>
      <c r="C17" s="913"/>
      <c r="D17" s="204"/>
      <c r="E17" s="207">
        <v>0</v>
      </c>
      <c r="F17" s="211"/>
    </row>
    <row r="18" spans="1:7" ht="23.25" customHeight="1" x14ac:dyDescent="0.3">
      <c r="A18" s="912" t="s">
        <v>228</v>
      </c>
      <c r="B18" s="913"/>
      <c r="C18" s="913"/>
      <c r="D18" s="204"/>
      <c r="E18" s="207">
        <v>0</v>
      </c>
      <c r="F18" s="211"/>
    </row>
    <row r="19" spans="1:7" ht="23.25" customHeight="1" x14ac:dyDescent="0.3">
      <c r="A19" s="912" t="s">
        <v>229</v>
      </c>
      <c r="B19" s="913"/>
      <c r="C19" s="913"/>
      <c r="D19" s="204"/>
      <c r="E19" s="205"/>
      <c r="F19" s="206">
        <f>+E17+E18</f>
        <v>0</v>
      </c>
    </row>
    <row r="20" spans="1:7" ht="23.25" customHeight="1" x14ac:dyDescent="0.3">
      <c r="A20" s="912" t="s">
        <v>230</v>
      </c>
      <c r="B20" s="913"/>
      <c r="C20" s="913"/>
      <c r="D20" s="204"/>
      <c r="E20" s="205"/>
      <c r="F20" s="210">
        <f>+F19+F16</f>
        <v>573647.22</v>
      </c>
    </row>
    <row r="21" spans="1:7" ht="23.25" customHeight="1" x14ac:dyDescent="0.3">
      <c r="A21" s="914" t="s">
        <v>231</v>
      </c>
      <c r="B21" s="915"/>
      <c r="C21" s="916"/>
      <c r="D21" s="214" t="s">
        <v>488</v>
      </c>
      <c r="E21" s="205"/>
      <c r="F21" s="206">
        <v>570505.1</v>
      </c>
    </row>
    <row r="22" spans="1:7" ht="23.25" customHeight="1" x14ac:dyDescent="0.3">
      <c r="A22" s="912" t="s">
        <v>232</v>
      </c>
      <c r="B22" s="913"/>
      <c r="C22" s="913"/>
      <c r="D22" s="204"/>
      <c r="E22" s="207">
        <v>0</v>
      </c>
      <c r="F22" s="211"/>
    </row>
    <row r="23" spans="1:7" ht="23.25" customHeight="1" x14ac:dyDescent="0.3">
      <c r="A23" s="912" t="s">
        <v>233</v>
      </c>
      <c r="B23" s="913"/>
      <c r="C23" s="913"/>
      <c r="D23" s="204"/>
      <c r="E23" s="207">
        <v>3142.12</v>
      </c>
      <c r="F23" s="211"/>
    </row>
    <row r="24" spans="1:7" ht="23.25" customHeight="1" x14ac:dyDescent="0.3">
      <c r="A24" s="912" t="s">
        <v>234</v>
      </c>
      <c r="B24" s="913"/>
      <c r="C24" s="913"/>
      <c r="D24" s="204"/>
      <c r="E24" s="205"/>
      <c r="F24" s="206">
        <f>+E22+E23</f>
        <v>3142.12</v>
      </c>
    </row>
    <row r="25" spans="1:7" ht="23.25" customHeight="1" x14ac:dyDescent="0.3">
      <c r="A25" s="912" t="s">
        <v>235</v>
      </c>
      <c r="B25" s="913"/>
      <c r="C25" s="913"/>
      <c r="D25" s="204"/>
      <c r="E25" s="205"/>
      <c r="F25" s="210">
        <f>+F21+F24</f>
        <v>573647.22</v>
      </c>
    </row>
    <row r="26" spans="1:7" ht="23.25" customHeight="1" x14ac:dyDescent="0.3">
      <c r="A26" s="912" t="s">
        <v>236</v>
      </c>
      <c r="B26" s="913"/>
      <c r="C26" s="913"/>
      <c r="D26" s="204"/>
      <c r="E26" s="205"/>
      <c r="F26" s="206">
        <f>+F20-F25</f>
        <v>0</v>
      </c>
      <c r="G26" s="215"/>
    </row>
    <row r="27" spans="1:7" ht="23.25" customHeight="1" x14ac:dyDescent="0.3">
      <c r="A27" s="912"/>
      <c r="B27" s="913"/>
      <c r="C27" s="913"/>
      <c r="D27" s="204"/>
      <c r="E27" s="205"/>
      <c r="F27" s="211"/>
    </row>
    <row r="28" spans="1:7" ht="23.25" customHeight="1" x14ac:dyDescent="0.3">
      <c r="A28" s="920" t="s">
        <v>237</v>
      </c>
      <c r="B28" s="921"/>
      <c r="C28" s="921"/>
      <c r="D28" s="416"/>
      <c r="E28" s="216"/>
      <c r="F28" s="217"/>
    </row>
    <row r="29" spans="1:7" ht="23.25" customHeight="1" x14ac:dyDescent="0.3">
      <c r="A29" s="912" t="s">
        <v>238</v>
      </c>
      <c r="B29" s="913"/>
      <c r="C29" s="913"/>
      <c r="D29" s="204"/>
      <c r="E29" s="205"/>
      <c r="F29" s="206">
        <v>1354250</v>
      </c>
    </row>
    <row r="30" spans="1:7" ht="23.25" customHeight="1" x14ac:dyDescent="0.3">
      <c r="A30" s="914" t="s">
        <v>239</v>
      </c>
      <c r="B30" s="915"/>
      <c r="C30" s="916"/>
      <c r="D30" s="204"/>
      <c r="E30" s="218"/>
      <c r="F30" s="211"/>
    </row>
    <row r="31" spans="1:7" ht="23.25" customHeight="1" x14ac:dyDescent="0.3">
      <c r="A31" s="912" t="s">
        <v>240</v>
      </c>
      <c r="B31" s="913"/>
      <c r="C31" s="913"/>
      <c r="D31" s="204"/>
      <c r="E31" s="205"/>
      <c r="F31" s="206">
        <f>+F29-E30</f>
        <v>1354250</v>
      </c>
    </row>
    <row r="32" spans="1:7" ht="23.25" customHeight="1" x14ac:dyDescent="0.3">
      <c r="A32" s="912" t="s">
        <v>241</v>
      </c>
      <c r="B32" s="913"/>
      <c r="C32" s="913"/>
      <c r="D32" s="204"/>
      <c r="E32" s="207">
        <f>+F20-E22-E23</f>
        <v>570505.1</v>
      </c>
      <c r="F32" s="211"/>
    </row>
    <row r="33" spans="1:6" ht="23.25" customHeight="1" x14ac:dyDescent="0.3">
      <c r="A33" s="912" t="s">
        <v>242</v>
      </c>
      <c r="B33" s="913"/>
      <c r="C33" s="913"/>
      <c r="D33" s="204"/>
      <c r="E33" s="207">
        <v>0</v>
      </c>
      <c r="F33" s="211"/>
    </row>
    <row r="34" spans="1:6" ht="23.25" customHeight="1" x14ac:dyDescent="0.3">
      <c r="A34" s="912" t="s">
        <v>243</v>
      </c>
      <c r="B34" s="913"/>
      <c r="C34" s="913"/>
      <c r="D34" s="204"/>
      <c r="E34" s="205"/>
      <c r="F34" s="206">
        <f>+E32+E33</f>
        <v>570505.1</v>
      </c>
    </row>
    <row r="35" spans="1:6" ht="48" customHeight="1" thickBot="1" x14ac:dyDescent="0.35">
      <c r="A35" s="917" t="s">
        <v>281</v>
      </c>
      <c r="B35" s="918"/>
      <c r="C35" s="919"/>
      <c r="D35" s="219"/>
      <c r="E35" s="220"/>
      <c r="F35" s="221">
        <f>+F31-F34</f>
        <v>783744.9</v>
      </c>
    </row>
    <row r="37" spans="1:6" ht="13" customHeight="1" x14ac:dyDescent="0.3">
      <c r="A37" s="278" t="s">
        <v>280</v>
      </c>
    </row>
  </sheetData>
  <mergeCells count="26">
    <mergeCell ref="A34:C34"/>
    <mergeCell ref="A35:C35"/>
    <mergeCell ref="A28:C28"/>
    <mergeCell ref="A29:C29"/>
    <mergeCell ref="A30:C30"/>
    <mergeCell ref="A31:C31"/>
    <mergeCell ref="A32:C32"/>
    <mergeCell ref="A33:C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10:C10"/>
    <mergeCell ref="A11:C11"/>
    <mergeCell ref="A12:C12"/>
    <mergeCell ref="A13:C13"/>
    <mergeCell ref="A14:C14"/>
  </mergeCells>
  <pageMargins left="0.70866141732283505" right="0.70866141732283505" top="0.74803149606299202" bottom="0.74803149606299202" header="0.31496062992126" footer="0.31496062992126"/>
  <pageSetup orientation="portrait" horizontalDpi="90" verticalDpi="90" r:id="rId1"/>
  <headerFooter>
    <oddFooter>&amp;A&amp;RPage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7"/>
  <sheetViews>
    <sheetView topLeftCell="A23" workbookViewId="0">
      <selection activeCell="E24" sqref="E24"/>
    </sheetView>
  </sheetViews>
  <sheetFormatPr defaultColWidth="8.81640625" defaultRowHeight="13" customHeight="1" x14ac:dyDescent="0.3"/>
  <cols>
    <col min="1" max="1" width="33.81640625" style="222" bestFit="1" customWidth="1"/>
    <col min="2" max="2" width="18" style="223" customWidth="1"/>
    <col min="3" max="3" width="22.453125" style="224" customWidth="1"/>
    <col min="4" max="4" width="11.453125" style="224" customWidth="1"/>
    <col min="5" max="5" width="14.1796875" style="223" customWidth="1"/>
    <col min="6" max="6" width="17.26953125" style="223" customWidth="1"/>
    <col min="7" max="7" width="19.453125" style="190" customWidth="1"/>
    <col min="8" max="9" width="17" style="190" customWidth="1"/>
    <col min="10" max="10" width="16.81640625" style="191" customWidth="1"/>
    <col min="11" max="11" width="11.81640625" style="192" customWidth="1"/>
    <col min="12" max="16384" width="8.81640625" style="108"/>
  </cols>
  <sheetData>
    <row r="1" spans="1:11" ht="24" customHeight="1" thickBot="1" x14ac:dyDescent="0.35">
      <c r="A1" s="120" t="s">
        <v>165</v>
      </c>
      <c r="B1" s="32" t="s">
        <v>176</v>
      </c>
      <c r="C1" s="28"/>
      <c r="D1" s="29"/>
      <c r="E1" s="29"/>
      <c r="F1" s="457"/>
    </row>
    <row r="2" spans="1:11" s="111" customFormat="1" ht="24" customHeight="1" thickBot="1" x14ac:dyDescent="0.35">
      <c r="A2" s="120" t="s">
        <v>171</v>
      </c>
      <c r="B2" s="27" t="s">
        <v>164</v>
      </c>
      <c r="C2" s="28"/>
      <c r="D2" s="29"/>
      <c r="E2" s="29"/>
      <c r="F2" s="232"/>
      <c r="G2" s="195"/>
      <c r="H2" s="195"/>
      <c r="I2" s="195"/>
      <c r="J2" s="196"/>
      <c r="K2" s="197"/>
    </row>
    <row r="3" spans="1:11" ht="24" customHeight="1" thickBot="1" x14ac:dyDescent="0.35">
      <c r="A3" s="233" t="s">
        <v>172</v>
      </c>
      <c r="B3" s="32" t="s">
        <v>163</v>
      </c>
      <c r="C3" s="28"/>
      <c r="D3" s="29"/>
      <c r="E3" s="29"/>
      <c r="F3" s="232"/>
    </row>
    <row r="4" spans="1:11" ht="24" customHeight="1" thickBot="1" x14ac:dyDescent="0.35">
      <c r="A4" s="233" t="s">
        <v>173</v>
      </c>
      <c r="B4" s="501" t="e">
        <f>#REF!</f>
        <v>#REF!</v>
      </c>
      <c r="C4" s="28"/>
      <c r="D4" s="29"/>
      <c r="E4" s="29"/>
      <c r="F4" s="232"/>
    </row>
    <row r="5" spans="1:11" ht="24" customHeight="1" thickBot="1" x14ac:dyDescent="0.35">
      <c r="A5" s="120" t="s">
        <v>247</v>
      </c>
      <c r="B5" s="33" t="s">
        <v>177</v>
      </c>
      <c r="C5" s="28"/>
      <c r="D5" s="29"/>
      <c r="E5" s="29"/>
      <c r="F5" s="232"/>
    </row>
    <row r="6" spans="1:11" ht="24" customHeight="1" thickBot="1" x14ac:dyDescent="0.35">
      <c r="A6" s="233" t="s">
        <v>174</v>
      </c>
      <c r="B6" s="501" t="e">
        <f>#REF!</f>
        <v>#REF!</v>
      </c>
      <c r="C6" s="28"/>
      <c r="D6" s="34"/>
      <c r="E6" s="29"/>
      <c r="F6" s="232"/>
    </row>
    <row r="7" spans="1:11" ht="24" customHeight="1" thickBot="1" x14ac:dyDescent="0.35">
      <c r="A7" s="233" t="s">
        <v>175</v>
      </c>
      <c r="B7" s="33" t="s">
        <v>178</v>
      </c>
      <c r="C7" s="28"/>
      <c r="D7" s="29"/>
      <c r="E7" s="29"/>
      <c r="F7" s="232"/>
    </row>
    <row r="8" spans="1:11" ht="24" customHeight="1" thickBot="1" x14ac:dyDescent="0.35">
      <c r="A8" s="193" t="s">
        <v>217</v>
      </c>
      <c r="B8" s="194" t="s">
        <v>246</v>
      </c>
      <c r="C8" s="199"/>
      <c r="D8" s="199"/>
      <c r="E8" s="198"/>
      <c r="F8" s="200"/>
    </row>
    <row r="9" spans="1:11" ht="24" customHeight="1" thickBot="1" x14ac:dyDescent="0.35">
      <c r="A9" s="186" t="s">
        <v>218</v>
      </c>
      <c r="B9" s="187" t="s">
        <v>219</v>
      </c>
      <c r="C9" s="188"/>
      <c r="D9" s="188"/>
      <c r="E9" s="189"/>
      <c r="F9" s="201"/>
    </row>
    <row r="10" spans="1:11" ht="24" customHeight="1" x14ac:dyDescent="0.3">
      <c r="A10" s="910" t="s">
        <v>220</v>
      </c>
      <c r="B10" s="911"/>
      <c r="C10" s="911"/>
      <c r="D10" s="418"/>
      <c r="E10" s="202" t="s">
        <v>221</v>
      </c>
      <c r="F10" s="203" t="s">
        <v>221</v>
      </c>
    </row>
    <row r="11" spans="1:11" ht="28.5" customHeight="1" x14ac:dyDescent="0.3">
      <c r="A11" s="912" t="s">
        <v>222</v>
      </c>
      <c r="B11" s="913"/>
      <c r="C11" s="913"/>
      <c r="D11" s="204"/>
      <c r="E11" s="205"/>
      <c r="F11" s="206">
        <v>15000000</v>
      </c>
    </row>
    <row r="12" spans="1:11" ht="28.5" customHeight="1" x14ac:dyDescent="0.3">
      <c r="A12" s="912" t="s">
        <v>223</v>
      </c>
      <c r="B12" s="913"/>
      <c r="C12" s="913"/>
      <c r="D12" s="204"/>
      <c r="E12" s="207">
        <v>619983.16999999993</v>
      </c>
      <c r="F12" s="208"/>
      <c r="G12" s="209"/>
    </row>
    <row r="13" spans="1:11" ht="28.5" customHeight="1" x14ac:dyDescent="0.3">
      <c r="A13" s="912" t="s">
        <v>224</v>
      </c>
      <c r="B13" s="913"/>
      <c r="C13" s="913"/>
      <c r="D13" s="204"/>
      <c r="E13" s="205"/>
      <c r="F13" s="210">
        <f>+F11-E12</f>
        <v>14380016.83</v>
      </c>
    </row>
    <row r="14" spans="1:11" ht="23.25" customHeight="1" x14ac:dyDescent="0.3">
      <c r="A14" s="912"/>
      <c r="B14" s="913"/>
      <c r="C14" s="913"/>
      <c r="D14" s="204"/>
      <c r="E14" s="205"/>
      <c r="F14" s="211"/>
    </row>
    <row r="15" spans="1:11" ht="23.25" customHeight="1" x14ac:dyDescent="0.3">
      <c r="A15" s="908" t="s">
        <v>225</v>
      </c>
      <c r="B15" s="909"/>
      <c r="C15" s="909"/>
      <c r="D15" s="417"/>
      <c r="E15" s="212"/>
      <c r="F15" s="213"/>
    </row>
    <row r="16" spans="1:11" ht="23.25" customHeight="1" x14ac:dyDescent="0.3">
      <c r="A16" s="914" t="s">
        <v>226</v>
      </c>
      <c r="B16" s="915"/>
      <c r="C16" s="916"/>
      <c r="D16" s="214" t="s">
        <v>487</v>
      </c>
      <c r="E16" s="205"/>
      <c r="F16" s="206">
        <v>14380653.6</v>
      </c>
      <c r="G16" s="533"/>
      <c r="H16" s="215"/>
    </row>
    <row r="17" spans="1:8" ht="23.25" customHeight="1" x14ac:dyDescent="0.3">
      <c r="A17" s="912" t="s">
        <v>359</v>
      </c>
      <c r="B17" s="913"/>
      <c r="C17" s="913"/>
      <c r="D17" s="204"/>
      <c r="E17" s="207">
        <v>648.53</v>
      </c>
      <c r="F17" s="211"/>
    </row>
    <row r="18" spans="1:8" ht="23.25" customHeight="1" x14ac:dyDescent="0.3">
      <c r="A18" s="912" t="s">
        <v>228</v>
      </c>
      <c r="B18" s="913"/>
      <c r="C18" s="913"/>
      <c r="D18" s="204"/>
      <c r="E18" s="207">
        <v>0</v>
      </c>
      <c r="F18" s="211"/>
    </row>
    <row r="19" spans="1:8" ht="23.25" customHeight="1" x14ac:dyDescent="0.3">
      <c r="A19" s="912" t="s">
        <v>229</v>
      </c>
      <c r="B19" s="913"/>
      <c r="C19" s="913"/>
      <c r="D19" s="204"/>
      <c r="E19" s="205"/>
      <c r="F19" s="206">
        <f>+E17+E18</f>
        <v>648.53</v>
      </c>
    </row>
    <row r="20" spans="1:8" ht="23.25" customHeight="1" x14ac:dyDescent="0.3">
      <c r="A20" s="912" t="s">
        <v>230</v>
      </c>
      <c r="B20" s="913"/>
      <c r="C20" s="913"/>
      <c r="D20" s="204"/>
      <c r="E20" s="205"/>
      <c r="F20" s="210">
        <f>+F19+F16</f>
        <v>14381302.129999999</v>
      </c>
      <c r="G20" s="215"/>
    </row>
    <row r="21" spans="1:8" ht="23.25" customHeight="1" x14ac:dyDescent="0.3">
      <c r="A21" s="914" t="s">
        <v>231</v>
      </c>
      <c r="B21" s="915"/>
      <c r="C21" s="916"/>
      <c r="D21" s="214" t="s">
        <v>488</v>
      </c>
      <c r="E21" s="205"/>
      <c r="F21" s="206" t="e">
        <f>+#REF!</f>
        <v>#REF!</v>
      </c>
      <c r="G21" s="215"/>
      <c r="H21" s="215"/>
    </row>
    <row r="22" spans="1:8" ht="23.25" customHeight="1" x14ac:dyDescent="0.3">
      <c r="A22" s="912" t="s">
        <v>232</v>
      </c>
      <c r="B22" s="913"/>
      <c r="C22" s="913"/>
      <c r="D22" s="204"/>
      <c r="E22" s="207">
        <v>0</v>
      </c>
      <c r="F22" s="211"/>
    </row>
    <row r="23" spans="1:8" ht="23.25" customHeight="1" x14ac:dyDescent="0.3">
      <c r="A23" s="912" t="s">
        <v>233</v>
      </c>
      <c r="B23" s="913"/>
      <c r="C23" s="913"/>
      <c r="D23" s="204"/>
      <c r="E23" s="207" t="e">
        <f>#REF!</f>
        <v>#REF!</v>
      </c>
      <c r="F23" s="211"/>
    </row>
    <row r="24" spans="1:8" ht="23.25" customHeight="1" x14ac:dyDescent="0.3">
      <c r="A24" s="912" t="s">
        <v>234</v>
      </c>
      <c r="B24" s="913"/>
      <c r="C24" s="913"/>
      <c r="D24" s="204"/>
      <c r="E24" s="205"/>
      <c r="F24" s="206" t="e">
        <f>+E22+E23</f>
        <v>#REF!</v>
      </c>
    </row>
    <row r="25" spans="1:8" ht="23.25" customHeight="1" x14ac:dyDescent="0.3">
      <c r="A25" s="912" t="s">
        <v>235</v>
      </c>
      <c r="B25" s="913"/>
      <c r="C25" s="913"/>
      <c r="D25" s="204"/>
      <c r="E25" s="205"/>
      <c r="F25" s="210" t="e">
        <f>+F21+F24</f>
        <v>#REF!</v>
      </c>
    </row>
    <row r="26" spans="1:8" ht="23.25" customHeight="1" x14ac:dyDescent="0.3">
      <c r="A26" s="912" t="s">
        <v>236</v>
      </c>
      <c r="B26" s="913"/>
      <c r="C26" s="913"/>
      <c r="D26" s="204"/>
      <c r="E26" s="205"/>
      <c r="F26" s="206" t="e">
        <f>+F20-F25</f>
        <v>#REF!</v>
      </c>
      <c r="G26" s="215"/>
    </row>
    <row r="27" spans="1:8" ht="23.25" customHeight="1" x14ac:dyDescent="0.3">
      <c r="A27" s="912"/>
      <c r="B27" s="913"/>
      <c r="C27" s="913"/>
      <c r="D27" s="204"/>
      <c r="E27" s="205"/>
      <c r="F27" s="211"/>
    </row>
    <row r="28" spans="1:8" ht="23.25" customHeight="1" x14ac:dyDescent="0.3">
      <c r="A28" s="920" t="s">
        <v>237</v>
      </c>
      <c r="B28" s="921"/>
      <c r="C28" s="921"/>
      <c r="D28" s="416"/>
      <c r="E28" s="216"/>
      <c r="F28" s="217"/>
    </row>
    <row r="29" spans="1:8" ht="23.25" customHeight="1" x14ac:dyDescent="0.3">
      <c r="A29" s="912" t="s">
        <v>238</v>
      </c>
      <c r="B29" s="913"/>
      <c r="C29" s="913"/>
      <c r="D29" s="204"/>
      <c r="E29" s="205"/>
      <c r="F29" s="206"/>
    </row>
    <row r="30" spans="1:8" ht="23.25" customHeight="1" x14ac:dyDescent="0.3">
      <c r="A30" s="914" t="s">
        <v>239</v>
      </c>
      <c r="B30" s="915"/>
      <c r="C30" s="916"/>
      <c r="D30" s="204"/>
      <c r="E30" s="218"/>
      <c r="F30" s="211"/>
    </row>
    <row r="31" spans="1:8" ht="23.25" customHeight="1" x14ac:dyDescent="0.3">
      <c r="A31" s="912" t="s">
        <v>240</v>
      </c>
      <c r="B31" s="913"/>
      <c r="C31" s="913"/>
      <c r="D31" s="204"/>
      <c r="E31" s="205"/>
      <c r="F31" s="206">
        <f>+F29-E30</f>
        <v>0</v>
      </c>
    </row>
    <row r="32" spans="1:8" ht="23.25" customHeight="1" x14ac:dyDescent="0.3">
      <c r="A32" s="912" t="s">
        <v>241</v>
      </c>
      <c r="B32" s="913"/>
      <c r="C32" s="913"/>
      <c r="D32" s="204"/>
      <c r="E32" s="207" t="e">
        <f>+F20-E22-E23</f>
        <v>#REF!</v>
      </c>
      <c r="F32" s="211"/>
    </row>
    <row r="33" spans="1:6" ht="23.25" customHeight="1" x14ac:dyDescent="0.3">
      <c r="A33" s="912" t="s">
        <v>242</v>
      </c>
      <c r="B33" s="913"/>
      <c r="C33" s="913"/>
      <c r="D33" s="204"/>
      <c r="E33" s="207">
        <v>0</v>
      </c>
      <c r="F33" s="211"/>
    </row>
    <row r="34" spans="1:6" ht="23.25" customHeight="1" x14ac:dyDescent="0.3">
      <c r="A34" s="912" t="s">
        <v>243</v>
      </c>
      <c r="B34" s="913"/>
      <c r="C34" s="913"/>
      <c r="D34" s="204"/>
      <c r="E34" s="205"/>
      <c r="F34" s="206" t="e">
        <f>+E32+E33</f>
        <v>#REF!</v>
      </c>
    </row>
    <row r="35" spans="1:6" ht="48" customHeight="1" thickBot="1" x14ac:dyDescent="0.35">
      <c r="A35" s="917" t="s">
        <v>281</v>
      </c>
      <c r="B35" s="918"/>
      <c r="C35" s="919"/>
      <c r="D35" s="219"/>
      <c r="E35" s="220"/>
      <c r="F35" s="221" t="e">
        <f>+F31-F34</f>
        <v>#REF!</v>
      </c>
    </row>
    <row r="37" spans="1:6" ht="13" customHeight="1" x14ac:dyDescent="0.3">
      <c r="A37" s="278" t="s">
        <v>280</v>
      </c>
    </row>
  </sheetData>
  <mergeCells count="26">
    <mergeCell ref="A34:C34"/>
    <mergeCell ref="A35:C35"/>
    <mergeCell ref="A28:C28"/>
    <mergeCell ref="A29:C29"/>
    <mergeCell ref="A30:C30"/>
    <mergeCell ref="A31:C31"/>
    <mergeCell ref="A32:C32"/>
    <mergeCell ref="A33:C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10:C10"/>
    <mergeCell ref="A11:C11"/>
    <mergeCell ref="A12:C12"/>
    <mergeCell ref="A13:C13"/>
    <mergeCell ref="A14:C14"/>
  </mergeCells>
  <pageMargins left="0.70866141732283505" right="0.70866141732283505" top="0.74803149606299202" bottom="0.74803149606299202" header="0.31496062992126" footer="0.31496062992126"/>
  <pageSetup orientation="portrait" horizontalDpi="90" verticalDpi="90" r:id="rId1"/>
  <headerFooter>
    <oddFooter>&amp;A&amp;RPage &amp;P</oddFooter>
  </headerFooter>
  <ignoredErrors>
    <ignoredError sqref="F31 F1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2"/>
  <sheetViews>
    <sheetView workbookViewId="0">
      <selection activeCell="E30" sqref="E30"/>
    </sheetView>
  </sheetViews>
  <sheetFormatPr defaultColWidth="8.81640625" defaultRowHeight="14.5" x14ac:dyDescent="0.35"/>
  <cols>
    <col min="1" max="1" width="6.453125" style="589" customWidth="1"/>
    <col min="2" max="2" width="19.453125" style="589" customWidth="1"/>
    <col min="3" max="3" width="36" style="589" customWidth="1"/>
    <col min="4" max="4" width="9.1796875" style="589" customWidth="1"/>
    <col min="5" max="6" width="14.453125" style="589" customWidth="1"/>
    <col min="7" max="7" width="14" style="589" customWidth="1"/>
    <col min="8" max="8" width="16.453125" style="589" customWidth="1"/>
    <col min="9" max="9" width="18.453125" style="589" customWidth="1"/>
    <col min="10" max="10" width="15.453125" style="589" customWidth="1"/>
    <col min="11" max="11" width="30.1796875" style="589" customWidth="1"/>
    <col min="12" max="12" width="21.453125" style="589" customWidth="1"/>
    <col min="13" max="16384" width="8.81640625" style="589"/>
  </cols>
  <sheetData>
    <row r="1" spans="1:12" ht="18.5" x14ac:dyDescent="0.45">
      <c r="D1" s="590" t="s">
        <v>383</v>
      </c>
    </row>
    <row r="2" spans="1:12" ht="16" thickBot="1" x14ac:dyDescent="0.4">
      <c r="D2" s="591" t="s">
        <v>384</v>
      </c>
    </row>
    <row r="3" spans="1:12" ht="58.5" thickBot="1" x14ac:dyDescent="0.4">
      <c r="A3" s="592" t="s">
        <v>385</v>
      </c>
      <c r="B3" s="593" t="s">
        <v>386</v>
      </c>
      <c r="C3" s="594" t="s">
        <v>387</v>
      </c>
      <c r="D3" s="595" t="s">
        <v>388</v>
      </c>
      <c r="E3" s="595" t="s">
        <v>389</v>
      </c>
      <c r="F3" s="595" t="s">
        <v>390</v>
      </c>
      <c r="G3" s="595" t="s">
        <v>391</v>
      </c>
      <c r="H3" s="595" t="s">
        <v>392</v>
      </c>
      <c r="I3" s="595" t="s">
        <v>393</v>
      </c>
    </row>
    <row r="4" spans="1:12" ht="27" customHeight="1" x14ac:dyDescent="0.35">
      <c r="A4" s="596" t="s">
        <v>394</v>
      </c>
      <c r="B4" s="597" t="s">
        <v>395</v>
      </c>
      <c r="C4" s="597" t="s">
        <v>396</v>
      </c>
      <c r="D4" s="598">
        <v>5</v>
      </c>
      <c r="E4" s="599">
        <v>200000</v>
      </c>
      <c r="F4" s="600">
        <v>12000</v>
      </c>
      <c r="G4" s="601">
        <f t="shared" ref="G4:G9" si="0">+F4</f>
        <v>12000</v>
      </c>
      <c r="H4" s="601">
        <f t="shared" ref="H4:H17" si="1">+E4-G4</f>
        <v>188000</v>
      </c>
      <c r="I4" s="602"/>
    </row>
    <row r="5" spans="1:12" ht="27" customHeight="1" x14ac:dyDescent="0.35">
      <c r="A5" s="603" t="s">
        <v>397</v>
      </c>
      <c r="B5" s="604" t="s">
        <v>398</v>
      </c>
      <c r="C5" s="605" t="s">
        <v>399</v>
      </c>
      <c r="D5" s="606">
        <v>5</v>
      </c>
      <c r="E5" s="607">
        <v>500000</v>
      </c>
      <c r="F5" s="608">
        <v>215618.47</v>
      </c>
      <c r="G5" s="607">
        <f t="shared" si="0"/>
        <v>215618.47</v>
      </c>
      <c r="H5" s="607">
        <f t="shared" si="1"/>
        <v>284381.53000000003</v>
      </c>
      <c r="I5" s="607"/>
    </row>
    <row r="6" spans="1:12" ht="27" customHeight="1" x14ac:dyDescent="0.35">
      <c r="A6" s="603" t="s">
        <v>400</v>
      </c>
      <c r="B6" s="604" t="s">
        <v>401</v>
      </c>
      <c r="C6" s="605" t="s">
        <v>402</v>
      </c>
      <c r="D6" s="606">
        <v>5</v>
      </c>
      <c r="E6" s="607">
        <v>130000</v>
      </c>
      <c r="F6" s="608">
        <f>23108.11+12000</f>
        <v>35108.11</v>
      </c>
      <c r="G6" s="607">
        <f t="shared" si="0"/>
        <v>35108.11</v>
      </c>
      <c r="H6" s="607">
        <f t="shared" si="1"/>
        <v>94891.89</v>
      </c>
      <c r="I6" s="607"/>
      <c r="J6" s="597"/>
      <c r="K6" s="597"/>
      <c r="L6" s="597"/>
    </row>
    <row r="7" spans="1:12" ht="27" customHeight="1" x14ac:dyDescent="0.35">
      <c r="A7" s="603" t="s">
        <v>403</v>
      </c>
      <c r="B7" s="604" t="s">
        <v>404</v>
      </c>
      <c r="C7" s="605" t="s">
        <v>405</v>
      </c>
      <c r="D7" s="606">
        <v>5</v>
      </c>
      <c r="E7" s="607">
        <v>479000</v>
      </c>
      <c r="F7" s="608">
        <v>199464.79</v>
      </c>
      <c r="G7" s="607">
        <f t="shared" si="0"/>
        <v>199464.79</v>
      </c>
      <c r="H7" s="607">
        <f t="shared" si="1"/>
        <v>279535.20999999996</v>
      </c>
      <c r="I7" s="607"/>
      <c r="J7" s="597"/>
      <c r="K7" s="597"/>
      <c r="L7" s="597"/>
    </row>
    <row r="8" spans="1:12" ht="27" customHeight="1" x14ac:dyDescent="0.35">
      <c r="A8" s="603" t="s">
        <v>406</v>
      </c>
      <c r="B8" s="604" t="s">
        <v>407</v>
      </c>
      <c r="C8" s="605" t="s">
        <v>408</v>
      </c>
      <c r="D8" s="606">
        <v>5</v>
      </c>
      <c r="E8" s="607">
        <v>432000</v>
      </c>
      <c r="F8" s="608">
        <v>201176.47</v>
      </c>
      <c r="G8" s="607">
        <f t="shared" si="0"/>
        <v>201176.47</v>
      </c>
      <c r="H8" s="607">
        <f t="shared" si="1"/>
        <v>230823.53</v>
      </c>
      <c r="I8" s="607"/>
      <c r="J8" s="597"/>
      <c r="K8" s="597"/>
      <c r="L8" s="597"/>
    </row>
    <row r="9" spans="1:12" ht="27" customHeight="1" x14ac:dyDescent="0.35">
      <c r="A9" s="603" t="s">
        <v>409</v>
      </c>
      <c r="B9" s="604" t="s">
        <v>410</v>
      </c>
      <c r="C9" s="605" t="s">
        <v>411</v>
      </c>
      <c r="D9" s="606">
        <v>5</v>
      </c>
      <c r="E9" s="607">
        <v>430000</v>
      </c>
      <c r="F9" s="608">
        <f>148729.44+12000</f>
        <v>160729.44</v>
      </c>
      <c r="G9" s="607">
        <f t="shared" si="0"/>
        <v>160729.44</v>
      </c>
      <c r="H9" s="607">
        <f t="shared" si="1"/>
        <v>269270.56</v>
      </c>
      <c r="I9" s="607"/>
      <c r="J9" s="597"/>
      <c r="K9" s="597"/>
      <c r="L9" s="597"/>
    </row>
    <row r="10" spans="1:12" ht="27" customHeight="1" x14ac:dyDescent="0.35">
      <c r="A10" s="603" t="s">
        <v>412</v>
      </c>
      <c r="B10" s="604" t="s">
        <v>413</v>
      </c>
      <c r="C10" s="605" t="s">
        <v>414</v>
      </c>
      <c r="D10" s="606">
        <v>5</v>
      </c>
      <c r="E10" s="607">
        <v>500000</v>
      </c>
      <c r="F10" s="608">
        <v>0</v>
      </c>
      <c r="G10" s="607">
        <f>234375+F10</f>
        <v>234375</v>
      </c>
      <c r="H10" s="607">
        <f t="shared" si="1"/>
        <v>265625</v>
      </c>
      <c r="I10" s="607"/>
      <c r="J10" s="597"/>
      <c r="K10" s="597"/>
      <c r="L10" s="597"/>
    </row>
    <row r="11" spans="1:12" ht="27" customHeight="1" x14ac:dyDescent="0.35">
      <c r="A11" s="603" t="s">
        <v>415</v>
      </c>
      <c r="B11" s="604" t="s">
        <v>416</v>
      </c>
      <c r="C11" s="605" t="s">
        <v>417</v>
      </c>
      <c r="D11" s="606">
        <v>5</v>
      </c>
      <c r="E11" s="607">
        <v>500000</v>
      </c>
      <c r="F11" s="608">
        <v>86626.81</v>
      </c>
      <c r="G11" s="607">
        <f>+F11</f>
        <v>86626.81</v>
      </c>
      <c r="H11" s="607">
        <f t="shared" si="1"/>
        <v>413373.19</v>
      </c>
      <c r="I11" s="607"/>
      <c r="J11" s="597"/>
      <c r="K11" s="597"/>
      <c r="L11" s="597"/>
    </row>
    <row r="12" spans="1:12" ht="27" customHeight="1" x14ac:dyDescent="0.35">
      <c r="A12" s="603" t="s">
        <v>418</v>
      </c>
      <c r="B12" s="604" t="s">
        <v>419</v>
      </c>
      <c r="C12" s="609" t="s">
        <v>420</v>
      </c>
      <c r="D12" s="606">
        <v>5</v>
      </c>
      <c r="E12" s="607">
        <v>180000</v>
      </c>
      <c r="F12" s="608">
        <v>12000</v>
      </c>
      <c r="G12" s="607">
        <f>29776.38+F12</f>
        <v>41776.380000000005</v>
      </c>
      <c r="H12" s="607">
        <f t="shared" si="1"/>
        <v>138223.62</v>
      </c>
      <c r="I12" s="607"/>
      <c r="J12" s="597"/>
      <c r="K12" s="597"/>
      <c r="L12" s="597"/>
    </row>
    <row r="13" spans="1:12" ht="27" customHeight="1" x14ac:dyDescent="0.35">
      <c r="A13" s="603" t="s">
        <v>421</v>
      </c>
      <c r="B13" s="610" t="s">
        <v>422</v>
      </c>
      <c r="C13" s="610" t="s">
        <v>423</v>
      </c>
      <c r="D13" s="606">
        <v>5</v>
      </c>
      <c r="E13" s="611">
        <v>180000</v>
      </c>
      <c r="F13" s="608">
        <v>12000</v>
      </c>
      <c r="G13" s="607">
        <f>+F13</f>
        <v>12000</v>
      </c>
      <c r="H13" s="607">
        <f t="shared" si="1"/>
        <v>168000</v>
      </c>
      <c r="I13" s="607"/>
      <c r="J13" s="597"/>
      <c r="K13" s="597"/>
      <c r="L13" s="597"/>
    </row>
    <row r="14" spans="1:12" ht="27" customHeight="1" x14ac:dyDescent="0.35">
      <c r="A14" s="603" t="s">
        <v>424</v>
      </c>
      <c r="B14" s="604" t="s">
        <v>425</v>
      </c>
      <c r="C14" s="605" t="s">
        <v>426</v>
      </c>
      <c r="D14" s="606">
        <v>5</v>
      </c>
      <c r="E14" s="607">
        <v>140000</v>
      </c>
      <c r="F14" s="608">
        <f>37346.44+12000</f>
        <v>49346.44</v>
      </c>
      <c r="G14" s="607">
        <f>+F14</f>
        <v>49346.44</v>
      </c>
      <c r="H14" s="607">
        <f t="shared" si="1"/>
        <v>90653.56</v>
      </c>
      <c r="I14" s="607"/>
      <c r="J14" s="597"/>
      <c r="K14" s="597"/>
      <c r="L14" s="597"/>
    </row>
    <row r="15" spans="1:12" ht="27" customHeight="1" x14ac:dyDescent="0.35">
      <c r="A15" s="603" t="s">
        <v>427</v>
      </c>
      <c r="B15" s="604" t="s">
        <v>428</v>
      </c>
      <c r="C15" s="609" t="s">
        <v>429</v>
      </c>
      <c r="D15" s="606">
        <v>5</v>
      </c>
      <c r="E15" s="607">
        <v>200000</v>
      </c>
      <c r="F15" s="612">
        <v>0</v>
      </c>
      <c r="G15" s="607">
        <f>103039.83+F15</f>
        <v>103039.83</v>
      </c>
      <c r="H15" s="607">
        <f t="shared" si="1"/>
        <v>96960.17</v>
      </c>
      <c r="I15" s="607"/>
      <c r="J15" s="597"/>
      <c r="K15" s="597"/>
      <c r="L15" s="597"/>
    </row>
    <row r="16" spans="1:12" ht="27" customHeight="1" x14ac:dyDescent="0.35">
      <c r="A16" s="603" t="s">
        <v>430</v>
      </c>
      <c r="B16" s="610" t="s">
        <v>431</v>
      </c>
      <c r="C16" s="610" t="s">
        <v>432</v>
      </c>
      <c r="D16" s="606">
        <v>5</v>
      </c>
      <c r="E16" s="611">
        <v>320000</v>
      </c>
      <c r="F16" s="612">
        <v>12000</v>
      </c>
      <c r="G16" s="607">
        <f>+F16</f>
        <v>12000</v>
      </c>
      <c r="H16" s="607">
        <f t="shared" si="1"/>
        <v>308000</v>
      </c>
      <c r="I16" s="607"/>
      <c r="J16" s="597"/>
      <c r="K16" s="597"/>
      <c r="L16" s="597"/>
    </row>
    <row r="17" spans="1:12" ht="27" customHeight="1" x14ac:dyDescent="0.35">
      <c r="A17" s="603" t="s">
        <v>433</v>
      </c>
      <c r="B17" s="604" t="s">
        <v>434</v>
      </c>
      <c r="C17" s="613" t="s">
        <v>435</v>
      </c>
      <c r="D17" s="606">
        <v>5</v>
      </c>
      <c r="E17" s="607">
        <v>350000</v>
      </c>
      <c r="F17" s="614">
        <v>0</v>
      </c>
      <c r="G17" s="607">
        <f>88233.24+F17</f>
        <v>88233.24</v>
      </c>
      <c r="H17" s="607">
        <f t="shared" si="1"/>
        <v>261766.76</v>
      </c>
      <c r="I17" s="607"/>
      <c r="J17" s="597"/>
      <c r="K17" s="597"/>
      <c r="L17" s="597"/>
    </row>
    <row r="18" spans="1:12" ht="27" customHeight="1" x14ac:dyDescent="0.35">
      <c r="A18" s="603" t="s">
        <v>436</v>
      </c>
      <c r="B18" s="604" t="s">
        <v>437</v>
      </c>
      <c r="C18" s="613" t="s">
        <v>438</v>
      </c>
      <c r="D18" s="606">
        <v>5</v>
      </c>
      <c r="E18" s="607">
        <v>300000</v>
      </c>
      <c r="F18" s="615">
        <v>12000</v>
      </c>
      <c r="G18" s="607">
        <f>74277.98+F18</f>
        <v>86277.98</v>
      </c>
      <c r="H18" s="607">
        <f>E18-G18</f>
        <v>213722.02000000002</v>
      </c>
      <c r="I18" s="607"/>
      <c r="J18" s="597"/>
      <c r="K18" s="597"/>
      <c r="L18" s="597"/>
    </row>
    <row r="19" spans="1:12" ht="27" customHeight="1" x14ac:dyDescent="0.35">
      <c r="A19" s="603" t="s">
        <v>439</v>
      </c>
      <c r="B19" s="604" t="s">
        <v>440</v>
      </c>
      <c r="C19" s="609" t="s">
        <v>441</v>
      </c>
      <c r="D19" s="606">
        <v>5</v>
      </c>
      <c r="E19" s="607">
        <v>300000</v>
      </c>
      <c r="F19" s="612">
        <f>41841.32+12000</f>
        <v>53841.32</v>
      </c>
      <c r="G19" s="607">
        <f>70546.77+F19</f>
        <v>124388.09</v>
      </c>
      <c r="H19" s="607">
        <f>+E19-G19</f>
        <v>175611.91</v>
      </c>
      <c r="I19" s="607"/>
      <c r="J19" s="597"/>
      <c r="K19" s="597"/>
      <c r="L19" s="597"/>
    </row>
    <row r="20" spans="1:12" ht="27" customHeight="1" x14ac:dyDescent="0.35">
      <c r="A20" s="603" t="s">
        <v>442</v>
      </c>
      <c r="B20" s="604" t="s">
        <v>443</v>
      </c>
      <c r="C20" s="605" t="s">
        <v>444</v>
      </c>
      <c r="D20" s="606">
        <v>5</v>
      </c>
      <c r="E20" s="607">
        <v>500000</v>
      </c>
      <c r="F20" s="608">
        <v>380541.11</v>
      </c>
      <c r="G20" s="607">
        <f t="shared" ref="G20:G26" si="2">+F20</f>
        <v>380541.11</v>
      </c>
      <c r="H20" s="607">
        <f>+E20-G20</f>
        <v>119458.89000000001</v>
      </c>
      <c r="I20" s="607"/>
      <c r="J20" s="597"/>
      <c r="K20" s="597"/>
      <c r="L20" s="597"/>
    </row>
    <row r="21" spans="1:12" ht="27" customHeight="1" x14ac:dyDescent="0.35">
      <c r="A21" s="603" t="s">
        <v>445</v>
      </c>
      <c r="B21" s="604" t="s">
        <v>446</v>
      </c>
      <c r="C21" s="605" t="s">
        <v>447</v>
      </c>
      <c r="D21" s="606">
        <v>5</v>
      </c>
      <c r="E21" s="607">
        <v>400000</v>
      </c>
      <c r="F21" s="608">
        <v>71891.89</v>
      </c>
      <c r="G21" s="607">
        <f t="shared" si="2"/>
        <v>71891.89</v>
      </c>
      <c r="H21" s="607">
        <f>+E21-G21</f>
        <v>328108.11</v>
      </c>
      <c r="I21" s="607"/>
      <c r="J21" s="597"/>
      <c r="K21" s="597"/>
      <c r="L21" s="597"/>
    </row>
    <row r="22" spans="1:12" ht="27" customHeight="1" x14ac:dyDescent="0.35">
      <c r="A22" s="603" t="s">
        <v>448</v>
      </c>
      <c r="B22" s="610" t="s">
        <v>449</v>
      </c>
      <c r="C22" s="610" t="s">
        <v>450</v>
      </c>
      <c r="D22" s="606">
        <v>5</v>
      </c>
      <c r="E22" s="607">
        <v>120000</v>
      </c>
      <c r="F22" s="608">
        <v>12000</v>
      </c>
      <c r="G22" s="607">
        <f t="shared" si="2"/>
        <v>12000</v>
      </c>
      <c r="H22" s="607">
        <f t="shared" ref="H22:H31" si="3">+E22-G22</f>
        <v>108000</v>
      </c>
      <c r="I22" s="607"/>
      <c r="J22" s="597"/>
      <c r="K22" s="597"/>
      <c r="L22" s="597"/>
    </row>
    <row r="23" spans="1:12" ht="27" customHeight="1" x14ac:dyDescent="0.35">
      <c r="A23" s="603" t="s">
        <v>451</v>
      </c>
      <c r="B23" s="604" t="s">
        <v>452</v>
      </c>
      <c r="C23" s="605" t="s">
        <v>453</v>
      </c>
      <c r="D23" s="606">
        <v>5</v>
      </c>
      <c r="E23" s="607">
        <v>195000</v>
      </c>
      <c r="F23" s="608">
        <f>15916.36+12000</f>
        <v>27916.36</v>
      </c>
      <c r="G23" s="607">
        <f t="shared" si="2"/>
        <v>27916.36</v>
      </c>
      <c r="H23" s="607">
        <f t="shared" si="3"/>
        <v>167083.64000000001</v>
      </c>
      <c r="I23" s="607"/>
      <c r="J23" s="597"/>
      <c r="K23" s="597"/>
      <c r="L23" s="597"/>
    </row>
    <row r="24" spans="1:12" ht="27" customHeight="1" x14ac:dyDescent="0.35">
      <c r="A24" s="603" t="s">
        <v>454</v>
      </c>
      <c r="B24" s="604" t="s">
        <v>455</v>
      </c>
      <c r="C24" s="605" t="s">
        <v>456</v>
      </c>
      <c r="D24" s="606">
        <v>5</v>
      </c>
      <c r="E24" s="607">
        <v>400000</v>
      </c>
      <c r="F24" s="608">
        <v>44815.72</v>
      </c>
      <c r="G24" s="607">
        <f t="shared" si="2"/>
        <v>44815.72</v>
      </c>
      <c r="H24" s="607">
        <f t="shared" si="3"/>
        <v>355184.28</v>
      </c>
      <c r="I24" s="607"/>
      <c r="J24" s="597"/>
      <c r="K24" s="597"/>
      <c r="L24" s="597"/>
    </row>
    <row r="25" spans="1:12" ht="27" customHeight="1" x14ac:dyDescent="0.35">
      <c r="A25" s="603" t="s">
        <v>457</v>
      </c>
      <c r="B25" s="604" t="s">
        <v>458</v>
      </c>
      <c r="C25" s="605" t="s">
        <v>459</v>
      </c>
      <c r="D25" s="606">
        <v>5</v>
      </c>
      <c r="E25" s="607">
        <v>210000</v>
      </c>
      <c r="F25" s="608">
        <f>28009.83+12000</f>
        <v>40009.83</v>
      </c>
      <c r="G25" s="607">
        <f t="shared" si="2"/>
        <v>40009.83</v>
      </c>
      <c r="H25" s="607">
        <f t="shared" si="3"/>
        <v>169990.16999999998</v>
      </c>
      <c r="I25" s="607"/>
      <c r="J25" s="597"/>
      <c r="K25" s="597"/>
      <c r="L25" s="597"/>
    </row>
    <row r="26" spans="1:12" ht="27" customHeight="1" x14ac:dyDescent="0.35">
      <c r="A26" s="603" t="s">
        <v>460</v>
      </c>
      <c r="B26" s="604" t="s">
        <v>461</v>
      </c>
      <c r="C26" s="605" t="s">
        <v>462</v>
      </c>
      <c r="D26" s="606">
        <v>5</v>
      </c>
      <c r="E26" s="607">
        <v>235000</v>
      </c>
      <c r="F26" s="608">
        <f>27670.26+12000</f>
        <v>39670.259999999995</v>
      </c>
      <c r="G26" s="607">
        <f t="shared" si="2"/>
        <v>39670.259999999995</v>
      </c>
      <c r="H26" s="607">
        <f t="shared" si="3"/>
        <v>195329.74</v>
      </c>
      <c r="I26" s="607"/>
      <c r="J26" s="597"/>
      <c r="K26" s="597"/>
      <c r="L26" s="597"/>
    </row>
    <row r="27" spans="1:12" ht="27" customHeight="1" x14ac:dyDescent="0.35">
      <c r="A27" s="603" t="s">
        <v>463</v>
      </c>
      <c r="B27" s="604" t="s">
        <v>464</v>
      </c>
      <c r="C27" s="609" t="s">
        <v>465</v>
      </c>
      <c r="D27" s="606">
        <v>5</v>
      </c>
      <c r="E27" s="607">
        <v>135000</v>
      </c>
      <c r="F27" s="608">
        <v>12000</v>
      </c>
      <c r="G27" s="607">
        <f>19593.75+F27</f>
        <v>31593.75</v>
      </c>
      <c r="H27" s="607">
        <f t="shared" si="3"/>
        <v>103406.25</v>
      </c>
      <c r="I27" s="607"/>
      <c r="J27" s="597"/>
      <c r="K27" s="597"/>
      <c r="L27" s="597"/>
    </row>
    <row r="28" spans="1:12" ht="27" customHeight="1" x14ac:dyDescent="0.35">
      <c r="A28" s="603" t="s">
        <v>466</v>
      </c>
      <c r="B28" s="604" t="s">
        <v>467</v>
      </c>
      <c r="C28" s="605" t="s">
        <v>468</v>
      </c>
      <c r="D28" s="606">
        <v>5</v>
      </c>
      <c r="E28" s="607">
        <v>240000</v>
      </c>
      <c r="F28" s="608">
        <f>4108.11+12000</f>
        <v>16108.11</v>
      </c>
      <c r="G28" s="607">
        <f>+F28</f>
        <v>16108.11</v>
      </c>
      <c r="H28" s="607">
        <f t="shared" si="3"/>
        <v>223891.89</v>
      </c>
      <c r="I28" s="607"/>
      <c r="J28" s="597"/>
      <c r="K28" s="597"/>
      <c r="L28" s="597"/>
    </row>
    <row r="29" spans="1:12" ht="27" customHeight="1" x14ac:dyDescent="0.35">
      <c r="A29" s="603" t="s">
        <v>469</v>
      </c>
      <c r="B29" s="604" t="s">
        <v>470</v>
      </c>
      <c r="C29" s="605" t="s">
        <v>471</v>
      </c>
      <c r="D29" s="606">
        <v>5</v>
      </c>
      <c r="E29" s="607">
        <v>250000</v>
      </c>
      <c r="F29" s="608">
        <f>41828.01+12000</f>
        <v>53828.01</v>
      </c>
      <c r="G29" s="607">
        <f>+F29</f>
        <v>53828.01</v>
      </c>
      <c r="H29" s="607">
        <f t="shared" si="3"/>
        <v>196171.99</v>
      </c>
      <c r="I29" s="607"/>
      <c r="J29" s="597"/>
      <c r="K29" s="597"/>
      <c r="L29" s="597"/>
    </row>
    <row r="30" spans="1:12" ht="27" customHeight="1" x14ac:dyDescent="0.35">
      <c r="A30" s="603" t="s">
        <v>472</v>
      </c>
      <c r="B30" s="604" t="s">
        <v>473</v>
      </c>
      <c r="C30" s="605" t="s">
        <v>474</v>
      </c>
      <c r="D30" s="606">
        <v>5</v>
      </c>
      <c r="E30" s="607">
        <v>150000</v>
      </c>
      <c r="F30" s="608">
        <f>9193.55+12000</f>
        <v>21193.55</v>
      </c>
      <c r="G30" s="607">
        <f>+F30</f>
        <v>21193.55</v>
      </c>
      <c r="H30" s="607">
        <f t="shared" si="3"/>
        <v>128806.45</v>
      </c>
      <c r="I30" s="607"/>
      <c r="J30" s="597"/>
      <c r="K30" s="597"/>
      <c r="L30" s="597"/>
    </row>
    <row r="31" spans="1:12" ht="27" customHeight="1" x14ac:dyDescent="0.35">
      <c r="A31" s="603" t="s">
        <v>475</v>
      </c>
      <c r="B31" s="610" t="s">
        <v>476</v>
      </c>
      <c r="C31" s="610" t="s">
        <v>477</v>
      </c>
      <c r="D31" s="606">
        <v>5</v>
      </c>
      <c r="E31" s="607">
        <v>250000</v>
      </c>
      <c r="F31" s="608">
        <v>12000</v>
      </c>
      <c r="G31" s="607">
        <f>+F31</f>
        <v>12000</v>
      </c>
      <c r="H31" s="607">
        <f t="shared" si="3"/>
        <v>238000</v>
      </c>
      <c r="I31" s="607"/>
      <c r="J31" s="597"/>
      <c r="K31" s="597"/>
      <c r="L31" s="597"/>
    </row>
    <row r="32" spans="1:12" ht="27" customHeight="1" x14ac:dyDescent="0.35">
      <c r="A32" s="603"/>
      <c r="B32" s="604"/>
      <c r="C32" s="616" t="s">
        <v>478</v>
      </c>
      <c r="D32" s="606"/>
      <c r="E32" s="617">
        <f>SUM(E4:E31)</f>
        <v>8226000</v>
      </c>
      <c r="F32" s="617">
        <f t="shared" ref="F32:H32" si="4">SUM(F4:F31)</f>
        <v>1793886.6900000002</v>
      </c>
      <c r="G32" s="617">
        <f t="shared" si="4"/>
        <v>2413729.6399999997</v>
      </c>
      <c r="H32" s="617">
        <f t="shared" si="4"/>
        <v>5812270.3600000003</v>
      </c>
      <c r="I32" s="607"/>
      <c r="J32" s="597"/>
      <c r="K32" s="597"/>
      <c r="L32" s="597"/>
    </row>
    <row r="33" spans="1:12" ht="27" customHeight="1" thickBot="1" x14ac:dyDescent="0.4">
      <c r="A33" s="603">
        <v>29</v>
      </c>
      <c r="B33" s="618"/>
      <c r="C33" s="619" t="s">
        <v>479</v>
      </c>
      <c r="D33" s="620"/>
      <c r="E33" s="621"/>
      <c r="F33" s="622">
        <v>2012.44</v>
      </c>
      <c r="G33" s="621">
        <f>140.22+F33</f>
        <v>2152.66</v>
      </c>
      <c r="H33" s="623"/>
      <c r="I33" s="624"/>
      <c r="J33" s="597"/>
      <c r="K33" s="597"/>
      <c r="L33" s="597"/>
    </row>
    <row r="34" spans="1:12" ht="24.75" customHeight="1" thickBot="1" x14ac:dyDescent="0.4">
      <c r="A34" s="625"/>
      <c r="B34" s="593"/>
      <c r="C34" s="626" t="s">
        <v>480</v>
      </c>
      <c r="D34" s="594"/>
      <c r="E34" s="594">
        <f>+E32+E33</f>
        <v>8226000</v>
      </c>
      <c r="F34" s="594">
        <f t="shared" ref="F34:H34" si="5">+F32+F33</f>
        <v>1795899.1300000001</v>
      </c>
      <c r="G34" s="594">
        <f t="shared" si="5"/>
        <v>2415882.2999999998</v>
      </c>
      <c r="H34" s="594">
        <f t="shared" si="5"/>
        <v>5812270.3600000003</v>
      </c>
      <c r="I34" s="627"/>
      <c r="J34" s="597"/>
      <c r="K34" s="597"/>
      <c r="L34" s="597"/>
    </row>
    <row r="35" spans="1:12" x14ac:dyDescent="0.35">
      <c r="A35" s="597"/>
      <c r="B35" s="597"/>
      <c r="C35" s="597"/>
      <c r="D35" s="597"/>
      <c r="E35" s="597"/>
      <c r="F35" s="597"/>
      <c r="G35" s="597"/>
      <c r="H35" s="597"/>
      <c r="I35" s="597"/>
      <c r="J35" s="597"/>
      <c r="K35" s="597"/>
      <c r="L35" s="597"/>
    </row>
    <row r="36" spans="1:12" x14ac:dyDescent="0.35">
      <c r="A36" s="597"/>
      <c r="B36" s="597"/>
      <c r="C36" s="597"/>
      <c r="D36" s="597"/>
      <c r="E36" s="597"/>
      <c r="F36" s="628"/>
      <c r="G36" s="629"/>
      <c r="H36" s="597"/>
      <c r="I36" s="597"/>
      <c r="J36" s="597"/>
      <c r="K36" s="597"/>
      <c r="L36" s="597"/>
    </row>
    <row r="37" spans="1:12" x14ac:dyDescent="0.35">
      <c r="A37" s="597"/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</row>
    <row r="38" spans="1:12" x14ac:dyDescent="0.35">
      <c r="A38" s="597"/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</row>
    <row r="39" spans="1:12" x14ac:dyDescent="0.35">
      <c r="A39" s="597"/>
      <c r="B39" s="597"/>
      <c r="C39" s="597"/>
      <c r="D39" s="597"/>
      <c r="E39" s="597"/>
      <c r="F39" s="597"/>
      <c r="G39" s="597"/>
      <c r="H39" s="597"/>
      <c r="I39" s="597"/>
      <c r="J39" s="597"/>
      <c r="K39" s="597"/>
      <c r="L39" s="597"/>
    </row>
    <row r="40" spans="1:12" x14ac:dyDescent="0.35">
      <c r="A40" s="597"/>
      <c r="B40" s="597"/>
      <c r="C40" s="597"/>
      <c r="D40" s="597"/>
      <c r="E40" s="597"/>
      <c r="F40" s="597"/>
      <c r="G40" s="597"/>
      <c r="H40" s="597"/>
      <c r="I40" s="597"/>
      <c r="J40" s="597"/>
      <c r="K40" s="597"/>
      <c r="L40" s="597"/>
    </row>
    <row r="41" spans="1:12" x14ac:dyDescent="0.35">
      <c r="A41" s="597"/>
      <c r="B41" s="597"/>
      <c r="C41" s="597"/>
      <c r="D41" s="597"/>
      <c r="E41" s="597"/>
      <c r="F41" s="597"/>
      <c r="G41" s="597"/>
      <c r="H41" s="597"/>
      <c r="I41" s="597"/>
      <c r="J41" s="597"/>
      <c r="K41" s="597"/>
      <c r="L41" s="597"/>
    </row>
    <row r="42" spans="1:12" x14ac:dyDescent="0.35">
      <c r="A42" s="597"/>
      <c r="B42" s="597"/>
      <c r="C42" s="597"/>
      <c r="D42" s="597"/>
      <c r="E42" s="597"/>
      <c r="F42" s="597"/>
      <c r="G42" s="597"/>
      <c r="H42" s="597"/>
      <c r="I42" s="597"/>
      <c r="J42" s="597"/>
      <c r="K42" s="597"/>
      <c r="L42" s="597"/>
    </row>
    <row r="43" spans="1:12" x14ac:dyDescent="0.35">
      <c r="A43" s="597"/>
      <c r="B43" s="597"/>
      <c r="C43" s="597"/>
      <c r="D43" s="597"/>
      <c r="E43" s="597"/>
      <c r="F43" s="597"/>
      <c r="G43" s="597"/>
      <c r="H43" s="597"/>
      <c r="I43" s="597"/>
      <c r="J43" s="597"/>
      <c r="K43" s="597"/>
      <c r="L43" s="597"/>
    </row>
    <row r="44" spans="1:12" x14ac:dyDescent="0.35">
      <c r="A44" s="597"/>
      <c r="B44" s="597"/>
      <c r="C44" s="597"/>
      <c r="D44" s="597"/>
      <c r="E44" s="597"/>
      <c r="F44" s="597"/>
      <c r="G44" s="597"/>
      <c r="H44" s="597"/>
      <c r="I44" s="597"/>
      <c r="J44" s="597"/>
      <c r="K44" s="597"/>
      <c r="L44" s="597"/>
    </row>
    <row r="45" spans="1:12" x14ac:dyDescent="0.35">
      <c r="A45" s="597"/>
      <c r="B45" s="597"/>
      <c r="C45" s="597"/>
      <c r="D45" s="597"/>
      <c r="E45" s="597"/>
      <c r="F45" s="597"/>
      <c r="G45" s="597"/>
      <c r="H45" s="597"/>
      <c r="I45" s="597"/>
      <c r="J45" s="597"/>
      <c r="K45" s="597"/>
      <c r="L45" s="597"/>
    </row>
    <row r="46" spans="1:12" x14ac:dyDescent="0.35">
      <c r="A46" s="597"/>
      <c r="B46" s="597"/>
      <c r="C46" s="597"/>
      <c r="D46" s="597"/>
      <c r="E46" s="597"/>
      <c r="F46" s="597"/>
      <c r="G46" s="597"/>
      <c r="H46" s="597"/>
      <c r="I46" s="597"/>
      <c r="J46" s="597"/>
      <c r="K46" s="597"/>
      <c r="L46" s="597"/>
    </row>
    <row r="47" spans="1:12" x14ac:dyDescent="0.35">
      <c r="A47" s="597"/>
      <c r="B47" s="597"/>
      <c r="C47" s="597"/>
      <c r="D47" s="597"/>
      <c r="E47" s="597"/>
      <c r="F47" s="597"/>
      <c r="G47" s="597"/>
      <c r="H47" s="597"/>
      <c r="I47" s="597"/>
      <c r="J47" s="597"/>
      <c r="K47" s="597"/>
      <c r="L47" s="597"/>
    </row>
    <row r="48" spans="1:12" x14ac:dyDescent="0.35">
      <c r="A48" s="597"/>
      <c r="B48" s="597"/>
      <c r="C48" s="597"/>
      <c r="D48" s="597"/>
      <c r="E48" s="597"/>
      <c r="F48" s="597"/>
      <c r="G48" s="597"/>
      <c r="H48" s="597"/>
      <c r="I48" s="597"/>
      <c r="J48" s="597"/>
      <c r="K48" s="597"/>
      <c r="L48" s="597"/>
    </row>
    <row r="49" spans="1:12" x14ac:dyDescent="0.35">
      <c r="A49" s="597"/>
      <c r="B49" s="597"/>
      <c r="C49" s="597"/>
      <c r="D49" s="597"/>
      <c r="E49" s="597"/>
      <c r="F49" s="597"/>
      <c r="G49" s="597"/>
      <c r="H49" s="597"/>
      <c r="I49" s="597"/>
      <c r="J49" s="597"/>
      <c r="K49" s="597"/>
      <c r="L49" s="597"/>
    </row>
    <row r="50" spans="1:12" x14ac:dyDescent="0.35">
      <c r="A50" s="597"/>
      <c r="B50" s="597"/>
      <c r="C50" s="597"/>
      <c r="D50" s="597"/>
      <c r="E50" s="597"/>
      <c r="F50" s="597"/>
      <c r="G50" s="597"/>
      <c r="H50" s="597"/>
      <c r="I50" s="597"/>
      <c r="J50" s="597"/>
      <c r="K50" s="597"/>
      <c r="L50" s="597"/>
    </row>
    <row r="51" spans="1:12" x14ac:dyDescent="0.35">
      <c r="A51" s="597"/>
      <c r="B51" s="597"/>
      <c r="C51" s="597"/>
      <c r="D51" s="597"/>
      <c r="E51" s="597"/>
      <c r="F51" s="597"/>
      <c r="G51" s="597"/>
      <c r="H51" s="597"/>
      <c r="I51" s="597"/>
      <c r="J51" s="597"/>
      <c r="K51" s="597"/>
      <c r="L51" s="597"/>
    </row>
    <row r="52" spans="1:12" x14ac:dyDescent="0.35">
      <c r="A52" s="597"/>
      <c r="B52" s="597"/>
      <c r="C52" s="597"/>
      <c r="D52" s="597"/>
      <c r="E52" s="597"/>
      <c r="F52" s="597"/>
      <c r="G52" s="597"/>
      <c r="H52" s="597"/>
      <c r="I52" s="597"/>
      <c r="J52" s="597"/>
      <c r="K52" s="597"/>
      <c r="L52" s="597"/>
    </row>
    <row r="53" spans="1:12" x14ac:dyDescent="0.35">
      <c r="A53" s="597"/>
      <c r="B53" s="597"/>
      <c r="C53" s="597"/>
      <c r="D53" s="597"/>
      <c r="E53" s="597"/>
      <c r="F53" s="597"/>
      <c r="G53" s="597"/>
      <c r="H53" s="597"/>
      <c r="I53" s="597"/>
      <c r="J53" s="597"/>
      <c r="K53" s="597"/>
      <c r="L53" s="597"/>
    </row>
    <row r="54" spans="1:12" x14ac:dyDescent="0.35">
      <c r="A54" s="597"/>
      <c r="B54" s="597"/>
      <c r="C54" s="597"/>
      <c r="D54" s="597"/>
      <c r="E54" s="597"/>
      <c r="F54" s="597"/>
      <c r="G54" s="597"/>
      <c r="H54" s="597"/>
      <c r="I54" s="597"/>
      <c r="J54" s="597"/>
      <c r="K54" s="597"/>
      <c r="L54" s="597"/>
    </row>
    <row r="55" spans="1:12" x14ac:dyDescent="0.35">
      <c r="A55" s="597"/>
      <c r="B55" s="597"/>
      <c r="C55" s="597"/>
      <c r="D55" s="597"/>
      <c r="E55" s="597"/>
      <c r="F55" s="597"/>
      <c r="G55" s="597"/>
      <c r="H55" s="597"/>
      <c r="I55" s="597"/>
      <c r="J55" s="597"/>
      <c r="K55" s="597"/>
      <c r="L55" s="597"/>
    </row>
    <row r="56" spans="1:12" x14ac:dyDescent="0.35">
      <c r="A56" s="597"/>
      <c r="B56" s="597"/>
      <c r="C56" s="597"/>
      <c r="D56" s="597"/>
      <c r="E56" s="597"/>
      <c r="F56" s="597"/>
      <c r="G56" s="597"/>
      <c r="H56" s="597"/>
      <c r="I56" s="597"/>
      <c r="J56" s="597"/>
      <c r="K56" s="597"/>
      <c r="L56" s="597"/>
    </row>
    <row r="57" spans="1:12" x14ac:dyDescent="0.35">
      <c r="A57" s="597"/>
      <c r="B57" s="597"/>
      <c r="C57" s="597"/>
      <c r="D57" s="597"/>
      <c r="E57" s="597"/>
      <c r="F57" s="597"/>
      <c r="G57" s="597"/>
      <c r="H57" s="597"/>
      <c r="I57" s="597"/>
      <c r="J57" s="597"/>
      <c r="K57" s="597"/>
      <c r="L57" s="597"/>
    </row>
    <row r="58" spans="1:12" x14ac:dyDescent="0.35">
      <c r="A58" s="597"/>
      <c r="B58" s="597"/>
      <c r="C58" s="597"/>
      <c r="D58" s="597"/>
      <c r="E58" s="597"/>
      <c r="F58" s="597"/>
      <c r="G58" s="597"/>
      <c r="H58" s="597"/>
      <c r="I58" s="597"/>
      <c r="J58" s="597"/>
      <c r="K58" s="597"/>
      <c r="L58" s="597"/>
    </row>
    <row r="59" spans="1:12" x14ac:dyDescent="0.35">
      <c r="A59" s="597"/>
      <c r="B59" s="597"/>
      <c r="C59" s="597"/>
      <c r="D59" s="597"/>
      <c r="E59" s="597"/>
      <c r="F59" s="597"/>
      <c r="G59" s="597"/>
      <c r="H59" s="597"/>
      <c r="I59" s="597"/>
      <c r="J59" s="597"/>
      <c r="K59" s="597"/>
      <c r="L59" s="597"/>
    </row>
    <row r="60" spans="1:12" x14ac:dyDescent="0.35">
      <c r="A60" s="597"/>
      <c r="B60" s="597"/>
      <c r="C60" s="597"/>
      <c r="D60" s="597"/>
      <c r="E60" s="597"/>
      <c r="F60" s="597"/>
      <c r="G60" s="597"/>
      <c r="H60" s="597"/>
      <c r="I60" s="597"/>
      <c r="J60" s="597"/>
      <c r="K60" s="597"/>
      <c r="L60" s="597"/>
    </row>
    <row r="61" spans="1:12" x14ac:dyDescent="0.35">
      <c r="A61" s="597"/>
      <c r="B61" s="597"/>
      <c r="C61" s="597"/>
      <c r="D61" s="597"/>
      <c r="E61" s="597"/>
      <c r="F61" s="597"/>
      <c r="G61" s="597"/>
      <c r="H61" s="597"/>
      <c r="I61" s="597"/>
      <c r="J61" s="597"/>
      <c r="K61" s="597"/>
      <c r="L61" s="597"/>
    </row>
    <row r="62" spans="1:12" x14ac:dyDescent="0.35">
      <c r="A62" s="597"/>
      <c r="B62" s="597"/>
      <c r="C62" s="597"/>
      <c r="D62" s="597"/>
      <c r="E62" s="597"/>
      <c r="F62" s="597"/>
      <c r="G62" s="597"/>
      <c r="H62" s="597"/>
      <c r="I62" s="597"/>
      <c r="J62" s="597"/>
      <c r="K62" s="597"/>
      <c r="L62" s="597"/>
    </row>
    <row r="63" spans="1:12" x14ac:dyDescent="0.35">
      <c r="A63" s="597"/>
      <c r="B63" s="597"/>
      <c r="C63" s="597"/>
      <c r="D63" s="597"/>
      <c r="E63" s="597"/>
      <c r="F63" s="597"/>
      <c r="G63" s="597"/>
      <c r="H63" s="597"/>
      <c r="I63" s="597"/>
      <c r="J63" s="597"/>
      <c r="K63" s="597"/>
      <c r="L63" s="597"/>
    </row>
    <row r="64" spans="1:12" x14ac:dyDescent="0.35">
      <c r="A64" s="597"/>
      <c r="B64" s="597"/>
      <c r="C64" s="597"/>
      <c r="D64" s="597"/>
      <c r="E64" s="597"/>
      <c r="F64" s="597"/>
      <c r="G64" s="597"/>
      <c r="H64" s="597"/>
      <c r="I64" s="597"/>
      <c r="J64" s="597"/>
      <c r="K64" s="597"/>
      <c r="L64" s="597"/>
    </row>
    <row r="65" spans="1:12" x14ac:dyDescent="0.35">
      <c r="A65" s="597"/>
      <c r="B65" s="597"/>
      <c r="C65" s="597"/>
      <c r="D65" s="597"/>
      <c r="E65" s="597"/>
      <c r="F65" s="597"/>
      <c r="G65" s="597"/>
      <c r="H65" s="597"/>
      <c r="I65" s="597"/>
      <c r="J65" s="597"/>
      <c r="K65" s="597"/>
      <c r="L65" s="597"/>
    </row>
    <row r="66" spans="1:12" x14ac:dyDescent="0.35">
      <c r="A66" s="597"/>
      <c r="B66" s="597"/>
      <c r="C66" s="597"/>
      <c r="D66" s="597"/>
      <c r="E66" s="597"/>
      <c r="F66" s="597"/>
      <c r="G66" s="597"/>
      <c r="H66" s="597"/>
      <c r="I66" s="597"/>
      <c r="J66" s="597"/>
      <c r="K66" s="597"/>
      <c r="L66" s="597"/>
    </row>
    <row r="67" spans="1:12" x14ac:dyDescent="0.35">
      <c r="A67" s="597"/>
      <c r="B67" s="597"/>
      <c r="C67" s="597"/>
      <c r="D67" s="597"/>
      <c r="E67" s="597"/>
      <c r="F67" s="597"/>
      <c r="G67" s="597"/>
      <c r="H67" s="597"/>
      <c r="I67" s="597"/>
      <c r="J67" s="597"/>
      <c r="K67" s="597"/>
      <c r="L67" s="597"/>
    </row>
    <row r="68" spans="1:12" x14ac:dyDescent="0.35">
      <c r="A68" s="597"/>
      <c r="B68" s="597"/>
      <c r="C68" s="597"/>
      <c r="D68" s="597"/>
      <c r="E68" s="597"/>
      <c r="F68" s="597"/>
      <c r="G68" s="597"/>
      <c r="H68" s="597"/>
      <c r="I68" s="597"/>
      <c r="J68" s="597"/>
      <c r="K68" s="597"/>
      <c r="L68" s="597"/>
    </row>
    <row r="69" spans="1:12" x14ac:dyDescent="0.35">
      <c r="A69" s="597"/>
      <c r="B69" s="597"/>
      <c r="C69" s="597"/>
      <c r="D69" s="597"/>
      <c r="E69" s="597"/>
      <c r="F69" s="597"/>
      <c r="G69" s="597"/>
      <c r="H69" s="597"/>
      <c r="I69" s="597"/>
      <c r="J69" s="597"/>
      <c r="K69" s="597"/>
      <c r="L69" s="597"/>
    </row>
    <row r="70" spans="1:12" x14ac:dyDescent="0.35">
      <c r="A70" s="597"/>
      <c r="B70" s="597"/>
      <c r="C70" s="597"/>
      <c r="D70" s="597"/>
      <c r="E70" s="597"/>
      <c r="F70" s="597"/>
      <c r="G70" s="597"/>
      <c r="H70" s="597"/>
      <c r="I70" s="597"/>
      <c r="J70" s="597"/>
      <c r="K70" s="597"/>
      <c r="L70" s="597"/>
    </row>
    <row r="71" spans="1:12" x14ac:dyDescent="0.35">
      <c r="A71" s="597"/>
      <c r="B71" s="597"/>
      <c r="C71" s="597"/>
      <c r="D71" s="597"/>
      <c r="E71" s="597"/>
      <c r="F71" s="597"/>
      <c r="G71" s="597"/>
      <c r="H71" s="597"/>
      <c r="I71" s="597"/>
      <c r="J71" s="597"/>
      <c r="K71" s="597"/>
      <c r="L71" s="597"/>
    </row>
    <row r="72" spans="1:12" x14ac:dyDescent="0.35">
      <c r="A72" s="597"/>
      <c r="B72" s="597"/>
      <c r="C72" s="597"/>
      <c r="D72" s="597"/>
      <c r="E72" s="597"/>
      <c r="F72" s="597"/>
      <c r="G72" s="597"/>
      <c r="H72" s="597"/>
      <c r="I72" s="597"/>
      <c r="J72" s="597"/>
      <c r="K72" s="597"/>
      <c r="L72" s="597"/>
    </row>
    <row r="73" spans="1:12" x14ac:dyDescent="0.35">
      <c r="A73" s="597"/>
      <c r="B73" s="597"/>
      <c r="C73" s="597"/>
      <c r="D73" s="597"/>
      <c r="E73" s="597"/>
      <c r="F73" s="597"/>
      <c r="G73" s="597"/>
      <c r="H73" s="597"/>
      <c r="I73" s="597"/>
      <c r="J73" s="597"/>
      <c r="K73" s="597"/>
      <c r="L73" s="597"/>
    </row>
    <row r="74" spans="1:12" x14ac:dyDescent="0.35">
      <c r="A74" s="597"/>
      <c r="B74" s="597"/>
      <c r="C74" s="597"/>
      <c r="D74" s="597"/>
      <c r="E74" s="597"/>
      <c r="F74" s="597"/>
      <c r="G74" s="597"/>
      <c r="H74" s="597"/>
      <c r="I74" s="597"/>
      <c r="J74" s="597"/>
      <c r="K74" s="597"/>
      <c r="L74" s="597"/>
    </row>
    <row r="75" spans="1:12" x14ac:dyDescent="0.35">
      <c r="A75" s="597"/>
      <c r="B75" s="597"/>
      <c r="C75" s="597"/>
      <c r="D75" s="597"/>
      <c r="E75" s="597"/>
      <c r="F75" s="597"/>
      <c r="G75" s="597"/>
      <c r="H75" s="597"/>
      <c r="I75" s="597"/>
      <c r="J75" s="597"/>
      <c r="K75" s="597"/>
      <c r="L75" s="597"/>
    </row>
    <row r="76" spans="1:12" x14ac:dyDescent="0.35">
      <c r="A76" s="597"/>
      <c r="B76" s="597"/>
      <c r="C76" s="597"/>
      <c r="D76" s="597"/>
      <c r="E76" s="597"/>
      <c r="F76" s="597"/>
      <c r="G76" s="597"/>
      <c r="H76" s="597"/>
      <c r="I76" s="597"/>
      <c r="J76" s="597"/>
      <c r="K76" s="597"/>
      <c r="L76" s="597"/>
    </row>
    <row r="77" spans="1:12" x14ac:dyDescent="0.35">
      <c r="A77" s="597"/>
      <c r="B77" s="597"/>
      <c r="C77" s="597"/>
      <c r="D77" s="597"/>
      <c r="E77" s="597"/>
      <c r="F77" s="597"/>
      <c r="G77" s="597"/>
      <c r="H77" s="597"/>
      <c r="I77" s="597"/>
      <c r="J77" s="597"/>
      <c r="K77" s="597"/>
      <c r="L77" s="597"/>
    </row>
    <row r="78" spans="1:12" x14ac:dyDescent="0.35">
      <c r="A78" s="597"/>
      <c r="B78" s="597"/>
      <c r="C78" s="597"/>
      <c r="D78" s="597"/>
      <c r="E78" s="597"/>
      <c r="F78" s="597"/>
      <c r="G78" s="597"/>
      <c r="H78" s="597"/>
      <c r="I78" s="597"/>
      <c r="J78" s="597"/>
      <c r="K78" s="597"/>
      <c r="L78" s="597"/>
    </row>
    <row r="79" spans="1:12" x14ac:dyDescent="0.35">
      <c r="A79" s="597"/>
      <c r="B79" s="597"/>
      <c r="C79" s="597"/>
      <c r="D79" s="597"/>
      <c r="E79" s="597"/>
      <c r="F79" s="597"/>
      <c r="G79" s="597"/>
      <c r="H79" s="597"/>
      <c r="I79" s="597"/>
      <c r="J79" s="597"/>
      <c r="K79" s="597"/>
      <c r="L79" s="597"/>
    </row>
    <row r="80" spans="1:12" x14ac:dyDescent="0.35">
      <c r="A80" s="597"/>
      <c r="B80" s="597"/>
      <c r="C80" s="597"/>
      <c r="D80" s="597"/>
      <c r="E80" s="597"/>
      <c r="F80" s="597"/>
      <c r="G80" s="597"/>
      <c r="H80" s="597"/>
      <c r="I80" s="597"/>
      <c r="J80" s="597"/>
      <c r="K80" s="597"/>
      <c r="L80" s="597"/>
    </row>
    <row r="81" spans="1:12" x14ac:dyDescent="0.35">
      <c r="A81" s="597"/>
      <c r="B81" s="597"/>
      <c r="C81" s="597"/>
      <c r="D81" s="597"/>
      <c r="E81" s="597"/>
      <c r="F81" s="597"/>
      <c r="G81" s="597"/>
      <c r="H81" s="597"/>
      <c r="I81" s="597"/>
      <c r="J81" s="597"/>
      <c r="K81" s="597"/>
      <c r="L81" s="597"/>
    </row>
    <row r="82" spans="1:12" x14ac:dyDescent="0.35">
      <c r="A82" s="597"/>
      <c r="B82" s="597"/>
      <c r="C82" s="597"/>
      <c r="D82" s="597"/>
      <c r="E82" s="597"/>
      <c r="F82" s="597"/>
      <c r="G82" s="597"/>
      <c r="H82" s="597"/>
      <c r="I82" s="597"/>
      <c r="J82" s="597"/>
      <c r="K82" s="597"/>
      <c r="L82" s="597"/>
    </row>
    <row r="83" spans="1:12" x14ac:dyDescent="0.35">
      <c r="A83" s="597"/>
      <c r="B83" s="597"/>
      <c r="C83" s="597"/>
      <c r="D83" s="597"/>
      <c r="E83" s="597"/>
      <c r="F83" s="597"/>
      <c r="G83" s="597"/>
      <c r="H83" s="597"/>
      <c r="I83" s="597"/>
      <c r="J83" s="597"/>
      <c r="K83" s="597"/>
      <c r="L83" s="597"/>
    </row>
    <row r="84" spans="1:12" x14ac:dyDescent="0.35">
      <c r="A84" s="597"/>
      <c r="B84" s="597"/>
      <c r="C84" s="597"/>
      <c r="D84" s="597"/>
      <c r="E84" s="597"/>
      <c r="F84" s="597"/>
      <c r="G84" s="597"/>
      <c r="H84" s="597"/>
      <c r="I84" s="597"/>
      <c r="J84" s="597"/>
      <c r="K84" s="597"/>
      <c r="L84" s="597"/>
    </row>
    <row r="85" spans="1:12" x14ac:dyDescent="0.35">
      <c r="A85" s="597"/>
      <c r="B85" s="597"/>
      <c r="C85" s="597"/>
      <c r="D85" s="597"/>
      <c r="E85" s="597"/>
      <c r="F85" s="597"/>
      <c r="G85" s="597"/>
      <c r="H85" s="597"/>
      <c r="I85" s="597"/>
      <c r="J85" s="597"/>
      <c r="K85" s="597"/>
      <c r="L85" s="597"/>
    </row>
    <row r="86" spans="1:12" x14ac:dyDescent="0.35">
      <c r="A86" s="597"/>
      <c r="B86" s="597"/>
      <c r="C86" s="597"/>
      <c r="D86" s="597"/>
      <c r="E86" s="597"/>
      <c r="F86" s="597"/>
      <c r="G86" s="597"/>
      <c r="H86" s="597"/>
      <c r="I86" s="597"/>
      <c r="J86" s="597"/>
      <c r="K86" s="597"/>
      <c r="L86" s="597"/>
    </row>
    <row r="87" spans="1:12" x14ac:dyDescent="0.35">
      <c r="A87" s="597"/>
      <c r="B87" s="597"/>
      <c r="C87" s="597"/>
      <c r="D87" s="597"/>
      <c r="E87" s="597"/>
      <c r="F87" s="597"/>
      <c r="G87" s="597"/>
      <c r="H87" s="597"/>
      <c r="I87" s="597"/>
      <c r="J87" s="597"/>
      <c r="K87" s="597"/>
      <c r="L87" s="597"/>
    </row>
    <row r="88" spans="1:12" x14ac:dyDescent="0.35">
      <c r="A88" s="597"/>
      <c r="B88" s="597"/>
      <c r="C88" s="597"/>
      <c r="D88" s="597"/>
      <c r="E88" s="597"/>
      <c r="F88" s="597"/>
      <c r="G88" s="597"/>
      <c r="H88" s="597"/>
      <c r="I88" s="597"/>
      <c r="J88" s="597"/>
      <c r="K88" s="597"/>
      <c r="L88" s="597"/>
    </row>
    <row r="89" spans="1:12" x14ac:dyDescent="0.35">
      <c r="A89" s="597"/>
      <c r="B89" s="597"/>
      <c r="C89" s="597"/>
      <c r="D89" s="597"/>
      <c r="E89" s="597"/>
      <c r="F89" s="597"/>
      <c r="G89" s="597"/>
      <c r="H89" s="597"/>
      <c r="I89" s="597"/>
      <c r="J89" s="597"/>
      <c r="K89" s="597"/>
      <c r="L89" s="597"/>
    </row>
    <row r="90" spans="1:12" x14ac:dyDescent="0.35">
      <c r="A90" s="597"/>
      <c r="B90" s="597"/>
      <c r="C90" s="597"/>
      <c r="D90" s="597"/>
      <c r="E90" s="597"/>
      <c r="F90" s="597"/>
      <c r="G90" s="597"/>
      <c r="H90" s="597"/>
      <c r="I90" s="597"/>
      <c r="J90" s="597"/>
      <c r="K90" s="597"/>
      <c r="L90" s="597"/>
    </row>
    <row r="91" spans="1:12" x14ac:dyDescent="0.35">
      <c r="A91" s="597"/>
      <c r="B91" s="597"/>
      <c r="C91" s="597"/>
      <c r="D91" s="597"/>
      <c r="E91" s="597"/>
      <c r="F91" s="597"/>
      <c r="G91" s="597"/>
      <c r="H91" s="597"/>
      <c r="I91" s="597"/>
      <c r="J91" s="597"/>
      <c r="K91" s="597"/>
      <c r="L91" s="597"/>
    </row>
    <row r="92" spans="1:12" x14ac:dyDescent="0.35">
      <c r="A92" s="597"/>
      <c r="B92" s="597"/>
      <c r="C92" s="597"/>
      <c r="D92" s="597"/>
      <c r="E92" s="597"/>
      <c r="F92" s="597"/>
      <c r="G92" s="597"/>
      <c r="H92" s="597"/>
      <c r="I92" s="597"/>
      <c r="J92" s="597"/>
      <c r="K92" s="597"/>
      <c r="L92" s="597"/>
    </row>
  </sheetData>
  <pageMargins left="0.7" right="0.7" top="0.75" bottom="0.75" header="0.3" footer="0.3"/>
  <pageSetup orientation="portrait" horizontalDpi="90" verticalDpi="90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workbookViewId="0">
      <selection activeCell="E17" sqref="E17"/>
    </sheetView>
  </sheetViews>
  <sheetFormatPr defaultColWidth="8.81640625" defaultRowHeight="12.5" x14ac:dyDescent="0.25"/>
  <cols>
    <col min="1" max="1" width="28.453125" style="484" customWidth="1"/>
    <col min="2" max="2" width="30.453125" style="484" customWidth="1"/>
    <col min="3" max="3" width="15.453125" style="484" customWidth="1"/>
    <col min="4" max="4" width="14.453125" style="484" customWidth="1"/>
    <col min="5" max="5" width="22" style="484" customWidth="1"/>
    <col min="6" max="7" width="14.7265625" style="484" customWidth="1"/>
    <col min="8" max="8" width="13.1796875" style="484" hidden="1" customWidth="1"/>
    <col min="10" max="10" width="10.26953125" bestFit="1" customWidth="1"/>
  </cols>
  <sheetData>
    <row r="1" spans="1:8" ht="13" thickBot="1" x14ac:dyDescent="0.3">
      <c r="A1" s="485" t="s">
        <v>165</v>
      </c>
      <c r="B1" s="458" t="s">
        <v>176</v>
      </c>
      <c r="C1" s="458"/>
      <c r="D1" s="458"/>
      <c r="E1" s="459"/>
      <c r="F1" s="460"/>
      <c r="G1" s="460"/>
      <c r="H1" s="460"/>
    </row>
    <row r="2" spans="1:8" ht="13" thickBot="1" x14ac:dyDescent="0.3">
      <c r="A2" s="486" t="s">
        <v>171</v>
      </c>
      <c r="B2" s="461" t="s">
        <v>323</v>
      </c>
      <c r="C2" s="461"/>
      <c r="D2" s="461"/>
      <c r="E2" s="462"/>
      <c r="F2" s="460"/>
      <c r="G2" s="460"/>
      <c r="H2" s="460"/>
    </row>
    <row r="3" spans="1:8" ht="13" thickBot="1" x14ac:dyDescent="0.3">
      <c r="A3" s="487" t="s">
        <v>172</v>
      </c>
      <c r="B3" s="463" t="s">
        <v>163</v>
      </c>
      <c r="C3" s="460"/>
      <c r="D3" s="460"/>
      <c r="E3" s="464"/>
      <c r="F3" s="460"/>
      <c r="G3" s="460"/>
      <c r="H3" s="460"/>
    </row>
    <row r="4" spans="1:8" ht="13" thickBot="1" x14ac:dyDescent="0.3">
      <c r="A4" s="486" t="s">
        <v>173</v>
      </c>
      <c r="B4" s="461" t="e">
        <f>#REF!</f>
        <v>#REF!</v>
      </c>
      <c r="C4" s="461"/>
      <c r="D4" s="461"/>
      <c r="E4" s="462"/>
      <c r="F4" s="460"/>
      <c r="G4" s="460"/>
      <c r="H4" s="460"/>
    </row>
    <row r="5" spans="1:8" ht="13" thickBot="1" x14ac:dyDescent="0.3">
      <c r="A5" s="487" t="s">
        <v>247</v>
      </c>
      <c r="B5" s="465" t="s">
        <v>324</v>
      </c>
      <c r="C5" s="460"/>
      <c r="D5" s="460"/>
      <c r="E5" s="462"/>
      <c r="F5" s="460"/>
      <c r="G5" s="460"/>
      <c r="H5" s="460"/>
    </row>
    <row r="6" spans="1:8" ht="13" thickBot="1" x14ac:dyDescent="0.3">
      <c r="A6" s="486" t="s">
        <v>174</v>
      </c>
      <c r="B6" s="461" t="s">
        <v>309</v>
      </c>
      <c r="C6" s="466">
        <v>42277</v>
      </c>
      <c r="D6" s="461"/>
      <c r="E6" s="467"/>
      <c r="F6" s="460"/>
      <c r="G6" s="460"/>
      <c r="H6" s="460"/>
    </row>
    <row r="7" spans="1:8" ht="13" thickBot="1" x14ac:dyDescent="0.3">
      <c r="A7" s="487" t="s">
        <v>175</v>
      </c>
      <c r="B7" s="460" t="s">
        <v>178</v>
      </c>
      <c r="C7" s="460"/>
      <c r="D7" s="460"/>
      <c r="E7" s="464"/>
      <c r="F7" s="460"/>
      <c r="G7" s="460"/>
      <c r="H7" s="460"/>
    </row>
    <row r="8" spans="1:8" ht="13" thickBot="1" x14ac:dyDescent="0.3">
      <c r="A8" s="488"/>
      <c r="B8" s="488" t="s">
        <v>314</v>
      </c>
      <c r="C8" s="461"/>
      <c r="D8" s="461"/>
      <c r="E8" s="462"/>
      <c r="F8" s="468"/>
      <c r="G8" s="468"/>
      <c r="H8" s="469" t="s">
        <v>313</v>
      </c>
    </row>
    <row r="9" spans="1:8" ht="12.75" customHeight="1" x14ac:dyDescent="0.25">
      <c r="A9" s="470"/>
      <c r="C9" s="471"/>
      <c r="D9" s="471"/>
      <c r="E9" s="471"/>
      <c r="F9" s="472"/>
      <c r="G9" s="472"/>
      <c r="H9" s="473"/>
    </row>
    <row r="10" spans="1:8" x14ac:dyDescent="0.25">
      <c r="A10" s="474"/>
      <c r="B10" s="922" t="s">
        <v>315</v>
      </c>
      <c r="C10" s="922"/>
      <c r="D10" s="922"/>
      <c r="E10" s="922"/>
      <c r="F10" s="922"/>
      <c r="G10" s="922"/>
      <c r="H10" s="923"/>
    </row>
    <row r="11" spans="1:8" ht="40.5" customHeight="1" x14ac:dyDescent="0.25">
      <c r="A11" s="475" t="s">
        <v>316</v>
      </c>
      <c r="B11" s="476" t="s">
        <v>317</v>
      </c>
      <c r="C11" s="493" t="s">
        <v>318</v>
      </c>
      <c r="D11" s="476" t="s">
        <v>319</v>
      </c>
      <c r="E11" s="476" t="s">
        <v>320</v>
      </c>
      <c r="F11" s="476" t="s">
        <v>321</v>
      </c>
      <c r="G11" s="476" t="s">
        <v>325</v>
      </c>
      <c r="H11" s="477" t="s">
        <v>322</v>
      </c>
    </row>
    <row r="12" spans="1:8" x14ac:dyDescent="0.25">
      <c r="A12" s="491" t="s">
        <v>329</v>
      </c>
      <c r="B12" s="499" t="s">
        <v>327</v>
      </c>
      <c r="C12" s="492">
        <v>41578</v>
      </c>
      <c r="D12" s="495" t="s">
        <v>326</v>
      </c>
      <c r="E12" s="496">
        <v>235600</v>
      </c>
      <c r="F12" s="498">
        <v>41564</v>
      </c>
      <c r="G12" s="497">
        <f>3800*3</f>
        <v>11400</v>
      </c>
      <c r="H12" s="490">
        <v>1</v>
      </c>
    </row>
    <row r="13" spans="1:8" x14ac:dyDescent="0.25">
      <c r="A13" s="491" t="s">
        <v>330</v>
      </c>
      <c r="B13" s="499" t="s">
        <v>328</v>
      </c>
      <c r="C13" s="492">
        <v>41324</v>
      </c>
      <c r="D13" s="495" t="s">
        <v>326</v>
      </c>
      <c r="E13" s="496">
        <v>120000</v>
      </c>
      <c r="F13" s="498">
        <v>41323</v>
      </c>
      <c r="G13" s="497">
        <f>5000*3</f>
        <v>15000</v>
      </c>
      <c r="H13" s="480"/>
    </row>
    <row r="14" spans="1:8" ht="13" x14ac:dyDescent="0.3">
      <c r="A14" s="491" t="s">
        <v>347</v>
      </c>
      <c r="B14" s="499" t="s">
        <v>340</v>
      </c>
      <c r="C14" s="492">
        <v>41134</v>
      </c>
      <c r="D14" s="494" t="s">
        <v>326</v>
      </c>
      <c r="E14" s="496">
        <v>210000</v>
      </c>
      <c r="F14" s="498">
        <v>41493</v>
      </c>
      <c r="G14" s="497">
        <f>3500*3</f>
        <v>10500</v>
      </c>
      <c r="H14" s="480"/>
    </row>
    <row r="15" spans="1:8" ht="13" x14ac:dyDescent="0.3">
      <c r="A15" s="491" t="s">
        <v>345</v>
      </c>
      <c r="B15" s="499" t="s">
        <v>341</v>
      </c>
      <c r="C15" s="492">
        <v>41526</v>
      </c>
      <c r="D15" s="494" t="s">
        <v>326</v>
      </c>
      <c r="E15" s="496">
        <v>91200</v>
      </c>
      <c r="F15" s="498">
        <v>41526</v>
      </c>
      <c r="G15" s="489">
        <f>3800*3</f>
        <v>11400</v>
      </c>
      <c r="H15" s="480"/>
    </row>
    <row r="16" spans="1:8" ht="13" x14ac:dyDescent="0.3">
      <c r="A16" s="491" t="s">
        <v>346</v>
      </c>
      <c r="B16" s="499" t="s">
        <v>342</v>
      </c>
      <c r="C16" s="492">
        <v>41486</v>
      </c>
      <c r="D16" s="494" t="s">
        <v>326</v>
      </c>
      <c r="E16" s="496">
        <f>3500*24</f>
        <v>84000</v>
      </c>
      <c r="F16" s="498">
        <v>41465</v>
      </c>
      <c r="G16" s="489">
        <f>3500*3</f>
        <v>10500</v>
      </c>
      <c r="H16" s="480"/>
    </row>
    <row r="17" spans="1:10" ht="13" x14ac:dyDescent="0.3">
      <c r="A17" s="491" t="s">
        <v>491</v>
      </c>
      <c r="B17" s="652" t="s">
        <v>490</v>
      </c>
      <c r="C17" s="492">
        <v>41934</v>
      </c>
      <c r="D17" s="494" t="s">
        <v>326</v>
      </c>
      <c r="E17" s="496">
        <v>415786.32</v>
      </c>
      <c r="F17" s="498">
        <v>41934</v>
      </c>
      <c r="G17" s="489">
        <v>99788.71</v>
      </c>
      <c r="H17" s="480"/>
      <c r="J17" s="500"/>
    </row>
    <row r="18" spans="1:10" x14ac:dyDescent="0.25">
      <c r="A18" s="474"/>
      <c r="B18" s="499"/>
      <c r="C18" s="481"/>
      <c r="D18" s="479"/>
      <c r="E18" s="496"/>
      <c r="F18" s="481"/>
      <c r="G18" s="479"/>
      <c r="H18" s="480"/>
    </row>
    <row r="19" spans="1:10" x14ac:dyDescent="0.25">
      <c r="A19" s="474"/>
      <c r="B19" s="499"/>
      <c r="C19" s="479"/>
      <c r="D19" s="479"/>
      <c r="E19" s="496"/>
      <c r="F19" s="479"/>
      <c r="G19" s="479"/>
      <c r="H19" s="480"/>
    </row>
    <row r="20" spans="1:10" x14ac:dyDescent="0.25">
      <c r="A20" s="474"/>
      <c r="B20" s="499"/>
      <c r="C20" s="479"/>
      <c r="D20" s="479"/>
      <c r="E20" s="496"/>
      <c r="F20" s="479"/>
      <c r="G20" s="479"/>
      <c r="H20" s="480"/>
    </row>
    <row r="21" spans="1:10" x14ac:dyDescent="0.25">
      <c r="A21" s="474"/>
      <c r="B21" s="479"/>
      <c r="C21" s="479"/>
      <c r="D21" s="479"/>
      <c r="E21" s="496"/>
      <c r="F21" s="479"/>
      <c r="G21" s="479"/>
      <c r="H21" s="480"/>
    </row>
    <row r="22" spans="1:10" x14ac:dyDescent="0.25">
      <c r="A22" s="474"/>
      <c r="B22" s="479"/>
      <c r="C22" s="479"/>
      <c r="D22" s="479"/>
      <c r="E22" s="496"/>
      <c r="F22" s="479"/>
      <c r="G22" s="479"/>
      <c r="H22" s="480"/>
    </row>
    <row r="23" spans="1:10" x14ac:dyDescent="0.25">
      <c r="A23" s="474"/>
      <c r="B23" s="479"/>
      <c r="C23" s="479"/>
      <c r="D23" s="479"/>
      <c r="E23" s="479"/>
      <c r="F23" s="479"/>
      <c r="G23" s="479"/>
      <c r="H23" s="480"/>
    </row>
    <row r="24" spans="1:10" x14ac:dyDescent="0.25">
      <c r="A24" s="474"/>
      <c r="B24" s="479"/>
      <c r="C24" s="479"/>
      <c r="D24" s="479"/>
      <c r="E24" s="479"/>
      <c r="F24" s="479"/>
      <c r="G24" s="479"/>
      <c r="H24" s="480"/>
    </row>
    <row r="25" spans="1:10" x14ac:dyDescent="0.25">
      <c r="A25" s="474"/>
      <c r="B25" s="479"/>
      <c r="C25" s="479"/>
      <c r="D25" s="479"/>
      <c r="E25" s="479"/>
      <c r="F25" s="479"/>
      <c r="G25" s="479"/>
      <c r="H25" s="480"/>
    </row>
    <row r="26" spans="1:10" x14ac:dyDescent="0.25">
      <c r="A26" s="474"/>
      <c r="B26" s="479"/>
      <c r="C26" s="479"/>
      <c r="D26" s="479"/>
      <c r="E26" s="479"/>
      <c r="F26" s="479"/>
      <c r="G26" s="479"/>
      <c r="H26" s="480"/>
    </row>
    <row r="27" spans="1:10" x14ac:dyDescent="0.25">
      <c r="A27" s="478"/>
      <c r="B27" s="479"/>
      <c r="C27" s="479"/>
      <c r="D27" s="479"/>
      <c r="E27" s="479"/>
      <c r="F27" s="479"/>
      <c r="G27" s="479"/>
      <c r="H27" s="480"/>
    </row>
    <row r="28" spans="1:10" x14ac:dyDescent="0.25">
      <c r="A28" s="474"/>
      <c r="B28" s="479"/>
      <c r="C28" s="479"/>
      <c r="D28" s="479"/>
      <c r="E28" s="479"/>
      <c r="F28" s="479"/>
      <c r="G28" s="479"/>
      <c r="H28" s="480"/>
    </row>
    <row r="29" spans="1:10" x14ac:dyDescent="0.25">
      <c r="A29" s="474"/>
      <c r="B29" s="479"/>
      <c r="C29" s="479"/>
      <c r="D29" s="479"/>
      <c r="E29" s="479"/>
      <c r="F29" s="479"/>
      <c r="G29" s="479"/>
      <c r="H29" s="480"/>
    </row>
    <row r="30" spans="1:10" x14ac:dyDescent="0.25">
      <c r="A30" s="474"/>
      <c r="B30" s="479"/>
      <c r="C30" s="479"/>
      <c r="D30" s="479"/>
      <c r="E30" s="479"/>
      <c r="F30" s="479"/>
      <c r="G30" s="479"/>
      <c r="H30" s="480"/>
    </row>
    <row r="31" spans="1:10" x14ac:dyDescent="0.25">
      <c r="A31" s="474"/>
      <c r="B31" s="479"/>
      <c r="C31" s="479"/>
      <c r="D31" s="479"/>
      <c r="E31" s="479"/>
      <c r="F31" s="479"/>
      <c r="G31" s="479"/>
      <c r="H31" s="480"/>
    </row>
    <row r="32" spans="1:10" x14ac:dyDescent="0.25">
      <c r="A32" s="474"/>
      <c r="B32" s="479"/>
      <c r="C32" s="479"/>
      <c r="D32" s="479"/>
      <c r="E32" s="479"/>
      <c r="F32" s="479"/>
      <c r="G32" s="479"/>
      <c r="H32" s="480"/>
    </row>
    <row r="33" spans="1:8" x14ac:dyDescent="0.25">
      <c r="A33" s="474"/>
      <c r="B33" s="479"/>
      <c r="C33" s="479"/>
      <c r="D33" s="479"/>
      <c r="E33" s="479"/>
      <c r="F33" s="479"/>
      <c r="G33" s="479"/>
      <c r="H33" s="480"/>
    </row>
    <row r="34" spans="1:8" x14ac:dyDescent="0.25">
      <c r="A34" s="478"/>
      <c r="B34" s="479"/>
      <c r="C34" s="479"/>
      <c r="D34" s="479"/>
      <c r="E34" s="479"/>
      <c r="F34" s="479"/>
      <c r="G34" s="479"/>
      <c r="H34" s="480"/>
    </row>
    <row r="35" spans="1:8" ht="13" thickBot="1" x14ac:dyDescent="0.3">
      <c r="A35" s="474"/>
      <c r="B35" s="482"/>
      <c r="C35" s="482"/>
      <c r="D35" s="482"/>
      <c r="E35" s="482"/>
      <c r="F35" s="482"/>
      <c r="G35" s="482"/>
      <c r="H35" s="483"/>
    </row>
  </sheetData>
  <mergeCells count="1">
    <mergeCell ref="B10:H10"/>
  </mergeCells>
  <phoneticPr fontId="15" type="noConversion"/>
  <pageMargins left="0.75" right="0.5" top="1" bottom="1" header="0.25" footer="0.5"/>
  <pageSetup scale="90" orientation="landscape" r:id="rId1"/>
  <headerFooter alignWithMargins="0">
    <oddHeader>&amp;C&amp;"Arial,Bold"&amp;UAttachment 4&amp;R&amp;"Arial,Bold"&amp;9Part 3Contracts Subject toWB's Prior ReviewPage 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O37"/>
  <sheetViews>
    <sheetView topLeftCell="C19" workbookViewId="0">
      <selection activeCell="N31" sqref="N31"/>
    </sheetView>
  </sheetViews>
  <sheetFormatPr defaultColWidth="8.81640625" defaultRowHeight="12.5" x14ac:dyDescent="0.25"/>
  <cols>
    <col min="1" max="1" width="8.26953125" customWidth="1"/>
    <col min="2" max="2" width="61.453125" customWidth="1"/>
    <col min="3" max="3" width="13.26953125" customWidth="1"/>
    <col min="4" max="4" width="11.453125" bestFit="1" customWidth="1"/>
    <col min="5" max="5" width="14.7265625" customWidth="1"/>
    <col min="6" max="6" width="12.81640625" customWidth="1"/>
    <col min="7" max="7" width="13.26953125" bestFit="1" customWidth="1"/>
    <col min="8" max="8" width="13.7265625" customWidth="1"/>
    <col min="9" max="10" width="13.26953125" bestFit="1" customWidth="1"/>
    <col min="11" max="11" width="14" bestFit="1" customWidth="1"/>
    <col min="12" max="12" width="10.7265625" customWidth="1"/>
    <col min="13" max="13" width="10" customWidth="1"/>
  </cols>
  <sheetData>
    <row r="1" spans="1:13" ht="23.25" customHeight="1" thickBot="1" x14ac:dyDescent="0.35">
      <c r="A1" s="400"/>
      <c r="B1" s="26" t="s">
        <v>165</v>
      </c>
      <c r="C1" s="32" t="s">
        <v>176</v>
      </c>
      <c r="D1" s="28"/>
      <c r="E1" s="29"/>
      <c r="F1" s="29"/>
      <c r="G1" s="401"/>
      <c r="H1" s="402"/>
      <c r="I1" s="402"/>
      <c r="J1" s="402"/>
      <c r="K1" s="402"/>
      <c r="L1" s="402"/>
      <c r="M1" s="403"/>
    </row>
    <row r="2" spans="1:13" ht="23.25" customHeight="1" thickBot="1" x14ac:dyDescent="0.35">
      <c r="A2" s="397"/>
      <c r="B2" s="26" t="s">
        <v>171</v>
      </c>
      <c r="C2" s="27" t="s">
        <v>164</v>
      </c>
      <c r="D2" s="28"/>
      <c r="E2" s="29"/>
      <c r="F2" s="29"/>
      <c r="G2" s="30"/>
      <c r="H2" s="404"/>
      <c r="I2" s="404"/>
      <c r="J2" s="404"/>
      <c r="K2" s="404"/>
      <c r="L2" s="404"/>
      <c r="M2" s="398"/>
    </row>
    <row r="3" spans="1:13" ht="23.25" customHeight="1" thickBot="1" x14ac:dyDescent="0.35">
      <c r="A3" s="397"/>
      <c r="B3" s="31" t="s">
        <v>172</v>
      </c>
      <c r="C3" s="32" t="s">
        <v>163</v>
      </c>
      <c r="D3" s="28"/>
      <c r="E3" s="29"/>
      <c r="F3" s="29"/>
      <c r="G3" s="30"/>
      <c r="H3" s="404"/>
      <c r="I3" s="404"/>
      <c r="J3" s="404"/>
      <c r="K3" s="404"/>
      <c r="L3" s="404"/>
      <c r="M3" s="398"/>
    </row>
    <row r="4" spans="1:13" ht="23.25" customHeight="1" thickBot="1" x14ac:dyDescent="0.35">
      <c r="A4" s="397"/>
      <c r="B4" s="31" t="s">
        <v>173</v>
      </c>
      <c r="C4" s="501" t="s">
        <v>332</v>
      </c>
      <c r="D4" s="28"/>
      <c r="E4" s="29"/>
      <c r="F4" s="29"/>
      <c r="G4" s="30"/>
      <c r="H4" s="404"/>
      <c r="I4" s="404"/>
      <c r="J4" s="404"/>
      <c r="K4" s="404"/>
      <c r="L4" s="404"/>
      <c r="M4" s="398"/>
    </row>
    <row r="5" spans="1:13" ht="23.25" customHeight="1" thickBot="1" x14ac:dyDescent="0.35">
      <c r="A5" s="397"/>
      <c r="B5" s="26" t="s">
        <v>247</v>
      </c>
      <c r="C5" s="33" t="s">
        <v>348</v>
      </c>
      <c r="D5" s="28"/>
      <c r="E5" s="29"/>
      <c r="F5" s="29"/>
      <c r="G5" s="30"/>
      <c r="H5" s="404"/>
      <c r="I5" s="404"/>
      <c r="J5" s="404"/>
      <c r="K5" s="404"/>
      <c r="L5" s="404"/>
      <c r="M5" s="398"/>
    </row>
    <row r="6" spans="1:13" ht="23.25" customHeight="1" thickBot="1" x14ac:dyDescent="0.35">
      <c r="A6" s="397"/>
      <c r="B6" s="31" t="s">
        <v>174</v>
      </c>
      <c r="C6" s="501" t="s">
        <v>331</v>
      </c>
      <c r="D6" s="28"/>
      <c r="E6" s="34"/>
      <c r="F6" s="29"/>
      <c r="G6" s="30"/>
      <c r="H6" s="404"/>
      <c r="I6" s="404"/>
      <c r="J6" s="404"/>
      <c r="K6" s="404"/>
      <c r="L6" s="404"/>
      <c r="M6" s="398"/>
    </row>
    <row r="7" spans="1:13" ht="23.25" customHeight="1" thickBot="1" x14ac:dyDescent="0.35">
      <c r="A7" s="397"/>
      <c r="B7" s="31" t="s">
        <v>175</v>
      </c>
      <c r="C7" s="33" t="s">
        <v>178</v>
      </c>
      <c r="D7" s="28"/>
      <c r="E7" s="29"/>
      <c r="F7" s="29"/>
      <c r="G7" s="30"/>
      <c r="H7" s="404"/>
      <c r="I7" s="404"/>
      <c r="J7" s="404"/>
      <c r="K7" s="404"/>
      <c r="L7" s="404"/>
      <c r="M7" s="398"/>
    </row>
    <row r="8" spans="1:13" ht="23.25" customHeight="1" thickBot="1" x14ac:dyDescent="0.3">
      <c r="A8" s="397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398"/>
    </row>
    <row r="9" spans="1:13" ht="23.25" customHeight="1" thickBot="1" x14ac:dyDescent="0.3">
      <c r="A9" s="397"/>
      <c r="B9" s="254"/>
      <c r="C9" s="255" t="s">
        <v>134</v>
      </c>
      <c r="D9" s="388"/>
      <c r="E9" s="256"/>
      <c r="F9" s="257" t="s">
        <v>187</v>
      </c>
      <c r="G9" s="388"/>
      <c r="H9" s="256"/>
      <c r="I9" s="257" t="s">
        <v>144</v>
      </c>
      <c r="J9" s="388"/>
      <c r="K9" s="256"/>
      <c r="L9" s="253" t="s">
        <v>253</v>
      </c>
      <c r="M9" s="924" t="s">
        <v>269</v>
      </c>
    </row>
    <row r="10" spans="1:13" ht="23.25" customHeight="1" thickBot="1" x14ac:dyDescent="0.3">
      <c r="A10" s="397"/>
      <c r="B10" s="258"/>
      <c r="C10" s="259"/>
      <c r="D10" s="260"/>
      <c r="E10" s="261"/>
      <c r="F10" s="262" t="s">
        <v>147</v>
      </c>
      <c r="G10" s="260"/>
      <c r="H10" s="261"/>
      <c r="I10" s="262" t="s">
        <v>147</v>
      </c>
      <c r="J10" s="260"/>
      <c r="K10" s="260"/>
      <c r="L10" s="409"/>
      <c r="M10" s="925"/>
    </row>
    <row r="11" spans="1:13" ht="23.25" customHeight="1" thickBot="1" x14ac:dyDescent="0.3">
      <c r="A11" s="397"/>
      <c r="B11" s="247" t="s">
        <v>254</v>
      </c>
      <c r="C11" s="241" t="s">
        <v>189</v>
      </c>
      <c r="D11" s="242" t="s">
        <v>190</v>
      </c>
      <c r="E11" s="242" t="s">
        <v>191</v>
      </c>
      <c r="F11" s="242" t="s">
        <v>189</v>
      </c>
      <c r="G11" s="242" t="s">
        <v>190</v>
      </c>
      <c r="H11" s="242" t="s">
        <v>191</v>
      </c>
      <c r="I11" s="242" t="s">
        <v>189</v>
      </c>
      <c r="J11" s="242" t="s">
        <v>190</v>
      </c>
      <c r="K11" s="405" t="s">
        <v>191</v>
      </c>
      <c r="L11" s="410" t="s">
        <v>192</v>
      </c>
      <c r="M11" s="926"/>
    </row>
    <row r="12" spans="1:13" ht="23.25" customHeight="1" thickBot="1" x14ac:dyDescent="0.3">
      <c r="A12" s="397"/>
      <c r="B12" s="247"/>
      <c r="C12" s="241" t="s">
        <v>193</v>
      </c>
      <c r="D12" s="242" t="s">
        <v>193</v>
      </c>
      <c r="E12" s="242" t="s">
        <v>193</v>
      </c>
      <c r="F12" s="242" t="s">
        <v>193</v>
      </c>
      <c r="G12" s="242" t="s">
        <v>193</v>
      </c>
      <c r="H12" s="242" t="s">
        <v>193</v>
      </c>
      <c r="I12" s="242" t="s">
        <v>193</v>
      </c>
      <c r="J12" s="242" t="s">
        <v>193</v>
      </c>
      <c r="K12" s="405" t="s">
        <v>193</v>
      </c>
      <c r="L12" s="241" t="s">
        <v>255</v>
      </c>
      <c r="M12" s="407"/>
    </row>
    <row r="13" spans="1:13" ht="29.25" customHeight="1" thickBot="1" x14ac:dyDescent="0.35">
      <c r="A13" s="264" t="s">
        <v>262</v>
      </c>
      <c r="B13" s="268" t="s">
        <v>256</v>
      </c>
      <c r="C13" s="243"/>
      <c r="D13" s="244"/>
      <c r="E13" s="245"/>
      <c r="F13" s="244"/>
      <c r="G13" s="244"/>
      <c r="H13" s="245"/>
      <c r="I13" s="244"/>
      <c r="J13" s="244"/>
      <c r="K13" s="406"/>
      <c r="L13" s="411"/>
      <c r="M13" s="408"/>
    </row>
    <row r="14" spans="1:13" ht="23.25" customHeight="1" thickBot="1" x14ac:dyDescent="0.3">
      <c r="A14" s="229"/>
      <c r="B14" s="263" t="s">
        <v>270</v>
      </c>
      <c r="C14" s="419">
        <f>0.16*1000000</f>
        <v>160000</v>
      </c>
      <c r="D14" s="274">
        <v>0</v>
      </c>
      <c r="E14" s="275">
        <f>D14-C14</f>
        <v>-160000</v>
      </c>
      <c r="F14" s="419">
        <v>710000</v>
      </c>
      <c r="G14" s="265"/>
      <c r="H14" s="275">
        <f>G14-F14</f>
        <v>-710000</v>
      </c>
      <c r="I14" s="419">
        <f>F14</f>
        <v>710000</v>
      </c>
      <c r="J14" s="274">
        <v>0</v>
      </c>
      <c r="K14" s="275">
        <f>J14-I14</f>
        <v>-710000</v>
      </c>
      <c r="L14" s="412">
        <v>2.2999999999999998</v>
      </c>
      <c r="M14" s="246"/>
    </row>
    <row r="15" spans="1:13" ht="23.25" customHeight="1" thickBot="1" x14ac:dyDescent="0.3">
      <c r="A15" s="229"/>
      <c r="B15" s="263" t="s">
        <v>271</v>
      </c>
      <c r="C15" s="419">
        <f>0.57*1000000</f>
        <v>570000</v>
      </c>
      <c r="D15" s="274">
        <v>0</v>
      </c>
      <c r="E15" s="275">
        <f>D15-C15</f>
        <v>-570000</v>
      </c>
      <c r="F15" s="419">
        <v>405000</v>
      </c>
      <c r="G15" s="274">
        <v>55844.160000000003</v>
      </c>
      <c r="H15" s="275">
        <f>G15-F15</f>
        <v>-349155.83999999997</v>
      </c>
      <c r="I15" s="270">
        <f>F15</f>
        <v>405000</v>
      </c>
      <c r="J15" s="274">
        <f>G15</f>
        <v>55844.160000000003</v>
      </c>
      <c r="K15" s="275">
        <f>J15-I15</f>
        <v>-349155.83999999997</v>
      </c>
      <c r="L15" s="412">
        <v>7.6999999999999993</v>
      </c>
      <c r="M15" s="246"/>
    </row>
    <row r="16" spans="1:13" ht="23.25" customHeight="1" thickBot="1" x14ac:dyDescent="0.3">
      <c r="A16" s="229"/>
      <c r="B16" s="263" t="s">
        <v>272</v>
      </c>
      <c r="C16" s="419">
        <f>0.13*1000000</f>
        <v>130000</v>
      </c>
      <c r="D16" s="274">
        <v>0</v>
      </c>
      <c r="E16" s="422">
        <f>D16-C16</f>
        <v>-130000</v>
      </c>
      <c r="F16" s="419">
        <v>300000</v>
      </c>
      <c r="G16" s="272"/>
      <c r="H16" s="422">
        <f>G16-F16</f>
        <v>-300000</v>
      </c>
      <c r="I16" s="420">
        <f>F16</f>
        <v>300000</v>
      </c>
      <c r="J16" s="272"/>
      <c r="K16" s="422">
        <f>J16-I16</f>
        <v>-300000</v>
      </c>
      <c r="L16" s="424">
        <v>1.8</v>
      </c>
      <c r="M16" s="246"/>
    </row>
    <row r="17" spans="1:15" ht="23.25" customHeight="1" thickBot="1" x14ac:dyDescent="0.3">
      <c r="A17" s="229"/>
      <c r="B17" s="247" t="s">
        <v>268</v>
      </c>
      <c r="C17" s="429">
        <f>SUM(C14:C16)</f>
        <v>860000</v>
      </c>
      <c r="D17" s="430">
        <f>SUM(D14:D16)</f>
        <v>0</v>
      </c>
      <c r="E17" s="396">
        <f>D17-C17</f>
        <v>-860000</v>
      </c>
      <c r="F17" s="429">
        <f>SUM(F14:F16)</f>
        <v>1415000</v>
      </c>
      <c r="G17" s="430">
        <f>SUM(G14:G16)</f>
        <v>55844.160000000003</v>
      </c>
      <c r="H17" s="396">
        <f>G17-F17</f>
        <v>-1359155.84</v>
      </c>
      <c r="I17" s="429">
        <f>SUM(I14:I16)</f>
        <v>1415000</v>
      </c>
      <c r="J17" s="430">
        <f>SUM(J14:J16)</f>
        <v>55844.160000000003</v>
      </c>
      <c r="K17" s="396">
        <f>J17-I17</f>
        <v>-1359155.84</v>
      </c>
      <c r="L17" s="399">
        <f>SUM(L14:L16)</f>
        <v>11.8</v>
      </c>
      <c r="M17" s="248"/>
    </row>
    <row r="18" spans="1:15" ht="23.25" customHeight="1" thickBot="1" x14ac:dyDescent="0.35">
      <c r="A18" s="264" t="s">
        <v>263</v>
      </c>
      <c r="B18" s="249" t="s">
        <v>257</v>
      </c>
      <c r="C18" s="425"/>
      <c r="D18" s="426"/>
      <c r="E18" s="427"/>
      <c r="F18" s="428"/>
      <c r="G18" s="426"/>
      <c r="H18" s="427"/>
      <c r="I18" s="428"/>
      <c r="J18" s="426"/>
      <c r="K18" s="427"/>
      <c r="L18" s="414"/>
      <c r="M18" s="250"/>
    </row>
    <row r="19" spans="1:15" ht="23.25" customHeight="1" thickBot="1" x14ac:dyDescent="0.3">
      <c r="A19" s="229"/>
      <c r="B19" s="263" t="s">
        <v>273</v>
      </c>
      <c r="C19" s="419">
        <v>0</v>
      </c>
      <c r="D19" s="274">
        <v>0</v>
      </c>
      <c r="E19" s="275">
        <f>D19-C19</f>
        <v>0</v>
      </c>
      <c r="F19" s="441">
        <v>0</v>
      </c>
      <c r="G19" s="266">
        <v>0</v>
      </c>
      <c r="H19" s="275">
        <f>G19-F19</f>
        <v>0</v>
      </c>
      <c r="I19" s="441">
        <f>F19</f>
        <v>0</v>
      </c>
      <c r="J19" s="266"/>
      <c r="K19" s="275">
        <f>J19-I19</f>
        <v>0</v>
      </c>
      <c r="L19" s="412">
        <v>1.9</v>
      </c>
      <c r="M19" s="250"/>
    </row>
    <row r="20" spans="1:15" ht="23.25" customHeight="1" thickBot="1" x14ac:dyDescent="0.3">
      <c r="A20" s="229"/>
      <c r="B20" s="263" t="s">
        <v>274</v>
      </c>
      <c r="C20" s="419">
        <v>180000</v>
      </c>
      <c r="D20" s="274">
        <v>144862.66</v>
      </c>
      <c r="E20" s="275">
        <f>D20-C20</f>
        <v>-35137.339999999997</v>
      </c>
      <c r="F20" s="441">
        <v>480000</v>
      </c>
      <c r="G20" s="274">
        <v>144862.66</v>
      </c>
      <c r="H20" s="275">
        <f>G20-F20</f>
        <v>-335137.33999999997</v>
      </c>
      <c r="I20" s="441">
        <f>F20</f>
        <v>480000</v>
      </c>
      <c r="J20" s="274">
        <f>G20</f>
        <v>144862.66</v>
      </c>
      <c r="K20" s="275">
        <f>J20-I20</f>
        <v>-335137.33999999997</v>
      </c>
      <c r="L20" s="412">
        <v>3</v>
      </c>
      <c r="M20" s="250"/>
    </row>
    <row r="21" spans="1:15" ht="23.25" customHeight="1" thickBot="1" x14ac:dyDescent="0.3">
      <c r="A21" s="229"/>
      <c r="B21" s="263" t="s">
        <v>275</v>
      </c>
      <c r="C21" s="419">
        <v>300000</v>
      </c>
      <c r="D21" s="274">
        <v>51571.94</v>
      </c>
      <c r="E21" s="275">
        <f>D21-C21</f>
        <v>-248428.06</v>
      </c>
      <c r="F21" s="441">
        <v>300000</v>
      </c>
      <c r="G21" s="266">
        <v>51571.94</v>
      </c>
      <c r="H21" s="275">
        <f>G21-F21</f>
        <v>-248428.06</v>
      </c>
      <c r="I21" s="441">
        <f>F21</f>
        <v>300000</v>
      </c>
      <c r="J21" s="266">
        <f>G21</f>
        <v>51571.94</v>
      </c>
      <c r="K21" s="275">
        <f>J21-I21</f>
        <v>-248428.06</v>
      </c>
      <c r="L21" s="412">
        <v>0.5</v>
      </c>
      <c r="M21" s="250"/>
    </row>
    <row r="22" spans="1:15" ht="23.25" customHeight="1" thickBot="1" x14ac:dyDescent="0.3">
      <c r="A22" s="229"/>
      <c r="B22" s="263" t="s">
        <v>276</v>
      </c>
      <c r="C22" s="419">
        <v>0</v>
      </c>
      <c r="D22" s="421">
        <v>0</v>
      </c>
      <c r="E22" s="422">
        <f>D22-C22</f>
        <v>0</v>
      </c>
      <c r="F22" s="441">
        <v>0</v>
      </c>
      <c r="G22" s="272"/>
      <c r="H22" s="422">
        <f>G22-F22</f>
        <v>0</v>
      </c>
      <c r="I22" s="273"/>
      <c r="J22" s="272"/>
      <c r="K22" s="422">
        <f>J22-I22</f>
        <v>0</v>
      </c>
      <c r="L22" s="424">
        <v>40</v>
      </c>
      <c r="M22" s="251"/>
    </row>
    <row r="23" spans="1:15" ht="23.25" customHeight="1" thickBot="1" x14ac:dyDescent="0.3">
      <c r="A23" s="229"/>
      <c r="B23" s="247" t="s">
        <v>258</v>
      </c>
      <c r="C23" s="429">
        <f>SUM(C19:C22)</f>
        <v>480000</v>
      </c>
      <c r="D23" s="430">
        <f>SUM(D19:D22)</f>
        <v>196434.6</v>
      </c>
      <c r="E23" s="431">
        <f>D23-C23</f>
        <v>-283565.40000000002</v>
      </c>
      <c r="F23" s="429">
        <f>SUM(F19:F22)</f>
        <v>780000</v>
      </c>
      <c r="G23" s="430">
        <f>SUM(G19:G22)</f>
        <v>196434.6</v>
      </c>
      <c r="H23" s="431">
        <f>G23-F23</f>
        <v>-583565.4</v>
      </c>
      <c r="I23" s="429">
        <f>SUM(I19:I22)</f>
        <v>780000</v>
      </c>
      <c r="J23" s="430">
        <f>SUM(J19:J22)</f>
        <v>196434.6</v>
      </c>
      <c r="K23" s="431">
        <f>J23-I23</f>
        <v>-583565.4</v>
      </c>
      <c r="L23" s="432">
        <f>SUM(L19:L22)</f>
        <v>45.4</v>
      </c>
      <c r="M23" s="433"/>
    </row>
    <row r="24" spans="1:15" ht="23.25" customHeight="1" thickBot="1" x14ac:dyDescent="0.35">
      <c r="A24" s="264" t="s">
        <v>264</v>
      </c>
      <c r="B24" s="249" t="s">
        <v>259</v>
      </c>
      <c r="C24" s="425"/>
      <c r="D24" s="426"/>
      <c r="E24" s="427"/>
      <c r="F24" s="428"/>
      <c r="G24" s="426"/>
      <c r="H24" s="427"/>
      <c r="I24" s="428"/>
      <c r="J24" s="426"/>
      <c r="K24" s="427"/>
      <c r="L24" s="414"/>
      <c r="M24" s="250"/>
    </row>
    <row r="25" spans="1:15" ht="23.25" customHeight="1" thickBot="1" x14ac:dyDescent="0.3">
      <c r="A25" s="229"/>
      <c r="B25" s="263" t="s">
        <v>298</v>
      </c>
      <c r="C25" s="419">
        <v>530000</v>
      </c>
      <c r="D25" s="502">
        <v>0</v>
      </c>
      <c r="E25" s="275">
        <f t="shared" ref="E25:E31" si="0">D25-C25</f>
        <v>-530000</v>
      </c>
      <c r="F25" s="441">
        <v>530000</v>
      </c>
      <c r="G25" s="266"/>
      <c r="H25" s="275">
        <f>E25</f>
        <v>-530000</v>
      </c>
      <c r="I25" s="441">
        <f>F25</f>
        <v>530000</v>
      </c>
      <c r="J25" s="266"/>
      <c r="K25" s="275">
        <f>H25</f>
        <v>-530000</v>
      </c>
      <c r="L25" s="412">
        <v>5.8900000000000006</v>
      </c>
      <c r="M25" s="250"/>
    </row>
    <row r="26" spans="1:15" ht="23.25" customHeight="1" thickBot="1" x14ac:dyDescent="0.3">
      <c r="A26" s="229"/>
      <c r="B26" s="263" t="s">
        <v>299</v>
      </c>
      <c r="C26" s="419">
        <v>702500</v>
      </c>
      <c r="D26" s="274">
        <v>0</v>
      </c>
      <c r="E26" s="275">
        <f t="shared" si="0"/>
        <v>-702500</v>
      </c>
      <c r="F26" s="441">
        <v>1405000</v>
      </c>
      <c r="G26" s="266"/>
      <c r="H26" s="275">
        <f t="shared" ref="H26:I28" si="1">E26</f>
        <v>-702500</v>
      </c>
      <c r="I26" s="441">
        <f t="shared" si="1"/>
        <v>1405000</v>
      </c>
      <c r="J26" s="266"/>
      <c r="K26" s="275">
        <f>H26</f>
        <v>-702500</v>
      </c>
      <c r="L26" s="415">
        <v>37</v>
      </c>
      <c r="M26" s="251"/>
    </row>
    <row r="27" spans="1:15" ht="23.25" customHeight="1" thickBot="1" x14ac:dyDescent="0.3">
      <c r="A27" s="229"/>
      <c r="B27" s="263" t="s">
        <v>297</v>
      </c>
      <c r="C27" s="419">
        <v>575000</v>
      </c>
      <c r="D27" s="266"/>
      <c r="E27" s="275">
        <f t="shared" si="0"/>
        <v>-575000</v>
      </c>
      <c r="F27" s="441">
        <v>850000</v>
      </c>
      <c r="G27" s="266"/>
      <c r="H27" s="275">
        <f t="shared" si="1"/>
        <v>-575000</v>
      </c>
      <c r="I27" s="441">
        <f t="shared" si="1"/>
        <v>850000</v>
      </c>
      <c r="J27" s="266"/>
      <c r="K27" s="275">
        <f>H27</f>
        <v>-575000</v>
      </c>
      <c r="L27" s="412">
        <v>20.399999999999999</v>
      </c>
      <c r="M27" s="252"/>
    </row>
    <row r="28" spans="1:15" ht="23.25" customHeight="1" thickBot="1" x14ac:dyDescent="0.3">
      <c r="A28" s="229"/>
      <c r="B28" s="263" t="s">
        <v>300</v>
      </c>
      <c r="C28" s="419">
        <v>300000</v>
      </c>
      <c r="D28" s="272"/>
      <c r="E28" s="422">
        <f t="shared" si="0"/>
        <v>-300000</v>
      </c>
      <c r="F28" s="441">
        <v>600000</v>
      </c>
      <c r="G28" s="272"/>
      <c r="H28" s="275">
        <f t="shared" si="1"/>
        <v>-300000</v>
      </c>
      <c r="I28" s="441">
        <f t="shared" si="1"/>
        <v>600000</v>
      </c>
      <c r="J28" s="272"/>
      <c r="K28" s="275">
        <f>H28</f>
        <v>-300000</v>
      </c>
      <c r="L28" s="434">
        <v>1</v>
      </c>
      <c r="M28" s="435"/>
    </row>
    <row r="29" spans="1:15" ht="23.25" customHeight="1" thickBot="1" x14ac:dyDescent="0.3">
      <c r="A29" s="229"/>
      <c r="B29" s="247" t="s">
        <v>260</v>
      </c>
      <c r="C29" s="394">
        <f>SUM(C25:C28)</f>
        <v>2107500</v>
      </c>
      <c r="D29" s="395">
        <f>SUM(D25:D28)</f>
        <v>0</v>
      </c>
      <c r="E29" s="431">
        <f t="shared" si="0"/>
        <v>-2107500</v>
      </c>
      <c r="F29" s="394">
        <f>SUM(F25:F28)</f>
        <v>3385000</v>
      </c>
      <c r="G29" s="395">
        <f>SUM(G25:G28)</f>
        <v>0</v>
      </c>
      <c r="H29" s="431">
        <f>G29-F29</f>
        <v>-3385000</v>
      </c>
      <c r="I29" s="394">
        <f>SUM(I25:I28)</f>
        <v>3385000</v>
      </c>
      <c r="J29" s="395">
        <f>SUM(J25:J28)</f>
        <v>0</v>
      </c>
      <c r="K29" s="431">
        <f>J29-I29</f>
        <v>-3385000</v>
      </c>
      <c r="L29" s="399">
        <f>SUM(L25:L28)</f>
        <v>64.289999999999992</v>
      </c>
      <c r="M29" s="252"/>
    </row>
    <row r="30" spans="1:15" ht="23.25" customHeight="1" thickBot="1" x14ac:dyDescent="0.35">
      <c r="A30" s="264" t="s">
        <v>265</v>
      </c>
      <c r="B30" s="249" t="s">
        <v>261</v>
      </c>
      <c r="C30" s="395">
        <v>1489166.6666666667</v>
      </c>
      <c r="D30" s="395">
        <v>532546.45000000007</v>
      </c>
      <c r="E30" s="431">
        <f t="shared" si="0"/>
        <v>-956620.21666666667</v>
      </c>
      <c r="F30" s="442">
        <v>3507500.0000000005</v>
      </c>
      <c r="G30" s="443">
        <v>1885112.7930000001</v>
      </c>
      <c r="H30" s="431">
        <f>G30-F30</f>
        <v>-1622387.2070000004</v>
      </c>
      <c r="I30" s="442">
        <f>F30</f>
        <v>3507500.0000000005</v>
      </c>
      <c r="J30" s="443">
        <f>G30</f>
        <v>1885112.7930000001</v>
      </c>
      <c r="K30" s="431">
        <f>J30-I30</f>
        <v>-1622387.2070000004</v>
      </c>
      <c r="L30" s="399">
        <v>14.3</v>
      </c>
      <c r="M30" s="444">
        <f>O30/L30</f>
        <v>0.13182606944055944</v>
      </c>
      <c r="O30" s="391">
        <f>J30/1000000</f>
        <v>1.885112793</v>
      </c>
    </row>
    <row r="31" spans="1:15" ht="23.25" customHeight="1" thickBot="1" x14ac:dyDescent="0.35">
      <c r="A31" s="271"/>
      <c r="B31" s="249" t="s">
        <v>2</v>
      </c>
      <c r="C31" s="437">
        <v>0</v>
      </c>
      <c r="D31" s="438">
        <v>0</v>
      </c>
      <c r="E31" s="436">
        <f t="shared" si="0"/>
        <v>0</v>
      </c>
      <c r="F31" s="437">
        <v>0</v>
      </c>
      <c r="G31" s="438">
        <f>D31</f>
        <v>0</v>
      </c>
      <c r="H31" s="436">
        <f>G31-F31</f>
        <v>0</v>
      </c>
      <c r="I31" s="437">
        <v>0</v>
      </c>
      <c r="J31" s="438" t="e">
        <f>#REF!</f>
        <v>#REF!</v>
      </c>
      <c r="K31" s="436" t="e">
        <f>J31-I31</f>
        <v>#REF!</v>
      </c>
      <c r="L31" s="413">
        <v>3</v>
      </c>
      <c r="M31" s="246"/>
    </row>
    <row r="32" spans="1:15" ht="23.25" customHeight="1" thickBot="1" x14ac:dyDescent="0.35">
      <c r="A32" s="271"/>
      <c r="B32" s="249" t="s">
        <v>277</v>
      </c>
      <c r="C32" s="276"/>
      <c r="D32" s="277"/>
      <c r="E32" s="439"/>
      <c r="F32" s="273"/>
      <c r="G32" s="272"/>
      <c r="H32" s="423"/>
      <c r="I32" s="273"/>
      <c r="J32" s="272"/>
      <c r="K32" s="423"/>
      <c r="L32" s="440">
        <v>6.2</v>
      </c>
      <c r="M32" s="435"/>
    </row>
    <row r="33" spans="1:13" ht="23.25" customHeight="1" thickBot="1" x14ac:dyDescent="0.3">
      <c r="A33" s="81"/>
      <c r="B33" s="445" t="s">
        <v>303</v>
      </c>
      <c r="C33" s="446">
        <f t="shared" ref="C33:I33" si="2">C30+C29+C23+C17+C31</f>
        <v>4936666.666666667</v>
      </c>
      <c r="D33" s="447">
        <f t="shared" si="2"/>
        <v>728981.05</v>
      </c>
      <c r="E33" s="448">
        <f t="shared" si="2"/>
        <v>-4207685.6166666672</v>
      </c>
      <c r="F33" s="446">
        <f t="shared" si="2"/>
        <v>9087500</v>
      </c>
      <c r="G33" s="447">
        <f t="shared" si="2"/>
        <v>2137391.5530000003</v>
      </c>
      <c r="H33" s="448">
        <f t="shared" si="2"/>
        <v>-6950108.4470000006</v>
      </c>
      <c r="I33" s="446">
        <f t="shared" si="2"/>
        <v>9087500</v>
      </c>
      <c r="J33" s="447" t="e">
        <f>J30+J29+J23+J17+J31</f>
        <v>#REF!</v>
      </c>
      <c r="K33" s="448" t="e">
        <f>K30+K29+K23+K17+K31</f>
        <v>#REF!</v>
      </c>
      <c r="L33" s="449">
        <f>L31+L30+L29+L23+L17+L32</f>
        <v>144.98999999999998</v>
      </c>
      <c r="M33" s="450"/>
    </row>
    <row r="34" spans="1:13" ht="23.25" customHeight="1" thickBot="1" x14ac:dyDescent="0.35">
      <c r="A34" s="397"/>
      <c r="B34" s="404"/>
      <c r="C34" s="511"/>
      <c r="D34" s="511"/>
      <c r="E34" s="511"/>
      <c r="F34" s="511"/>
      <c r="G34" s="511"/>
      <c r="H34" s="511"/>
      <c r="I34" s="511"/>
      <c r="J34" s="511"/>
      <c r="K34" s="511"/>
      <c r="L34" s="512"/>
      <c r="M34" s="398"/>
    </row>
    <row r="35" spans="1:13" ht="23.25" customHeight="1" thickBot="1" x14ac:dyDescent="0.35">
      <c r="A35" s="264" t="s">
        <v>265</v>
      </c>
      <c r="B35" s="393" t="s">
        <v>344</v>
      </c>
      <c r="C35" s="513">
        <v>0</v>
      </c>
      <c r="D35" s="514">
        <v>14875.199999999999</v>
      </c>
      <c r="E35" s="515">
        <v>0</v>
      </c>
      <c r="F35" s="516">
        <f>C35+0</f>
        <v>0</v>
      </c>
      <c r="G35" s="517">
        <f>D35</f>
        <v>14875.199999999999</v>
      </c>
      <c r="H35" s="515">
        <f>G35-F35</f>
        <v>14875.199999999999</v>
      </c>
      <c r="I35" s="516">
        <v>0</v>
      </c>
      <c r="J35" s="517">
        <v>181883.19</v>
      </c>
      <c r="K35" s="518">
        <f>J35-I35</f>
        <v>181883.19</v>
      </c>
      <c r="L35" s="519"/>
      <c r="M35" s="252"/>
    </row>
    <row r="36" spans="1:13" ht="23.25" customHeight="1" thickBot="1" x14ac:dyDescent="0.35">
      <c r="A36" s="397"/>
      <c r="B36" s="404"/>
      <c r="C36" s="511"/>
      <c r="D36" s="511"/>
      <c r="E36" s="511"/>
      <c r="F36" s="511"/>
      <c r="G36" s="511"/>
      <c r="H36" s="511"/>
      <c r="I36" s="511"/>
      <c r="J36" s="511"/>
      <c r="K36" s="511"/>
      <c r="L36" s="512"/>
      <c r="M36" s="398"/>
    </row>
    <row r="37" spans="1:13" ht="23.25" customHeight="1" thickBot="1" x14ac:dyDescent="0.3">
      <c r="A37" s="267"/>
      <c r="B37" s="451" t="s">
        <v>196</v>
      </c>
      <c r="C37" s="446">
        <f>C33+C35</f>
        <v>4936666.666666667</v>
      </c>
      <c r="D37" s="447">
        <f>D33+D35</f>
        <v>743856.25</v>
      </c>
      <c r="E37" s="448">
        <f t="shared" ref="E37:K37" si="3">E34+E33+E27+E21+E35</f>
        <v>-5031113.6766666668</v>
      </c>
      <c r="F37" s="446">
        <f>F33+F35</f>
        <v>9087500</v>
      </c>
      <c r="G37" s="447">
        <f>G33+G35</f>
        <v>2152266.7530000005</v>
      </c>
      <c r="H37" s="448">
        <f t="shared" si="3"/>
        <v>-7758661.307</v>
      </c>
      <c r="I37" s="446">
        <f>I33+I35</f>
        <v>9087500</v>
      </c>
      <c r="J37" s="447" t="e">
        <f>J33+J35</f>
        <v>#REF!</v>
      </c>
      <c r="K37" s="520" t="e">
        <f t="shared" si="3"/>
        <v>#REF!</v>
      </c>
      <c r="L37" s="449">
        <v>0</v>
      </c>
      <c r="M37" s="452"/>
    </row>
  </sheetData>
  <mergeCells count="1">
    <mergeCell ref="M9:M11"/>
  </mergeCells>
  <pageMargins left="0.70866141732283472" right="0.70866141732283472" top="0.74803149606299213" bottom="0.74803149606299213" header="0.31496062992125984" footer="0.31496062992125984"/>
  <pageSetup orientation="portrait" horizontalDpi="90" verticalDpi="90" r:id="rId1"/>
  <ignoredErrors>
    <ignoredError sqref="H35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6"/>
  <sheetViews>
    <sheetView zoomScale="70" zoomScaleNormal="70" workbookViewId="0">
      <selection activeCell="O13" sqref="O13"/>
    </sheetView>
  </sheetViews>
  <sheetFormatPr defaultColWidth="8.81640625" defaultRowHeight="12.5" x14ac:dyDescent="0.25"/>
  <cols>
    <col min="1" max="1" width="10.453125" style="741" customWidth="1"/>
    <col min="2" max="2" width="42.26953125" style="741" customWidth="1"/>
    <col min="3" max="3" width="13.7265625" style="741" customWidth="1"/>
    <col min="4" max="4" width="13.26953125" style="741" bestFit="1" customWidth="1"/>
    <col min="5" max="5" width="14" style="741" bestFit="1" customWidth="1"/>
    <col min="6" max="7" width="13.26953125" style="741" bestFit="1" customWidth="1"/>
    <col min="8" max="8" width="14" style="741" bestFit="1" customWidth="1"/>
    <col min="9" max="9" width="14.7265625" style="741" customWidth="1"/>
    <col min="10" max="10" width="13.26953125" style="741" bestFit="1" customWidth="1"/>
    <col min="11" max="11" width="14.26953125" style="741" customWidth="1"/>
    <col min="12" max="12" width="10.7265625" style="741" customWidth="1"/>
    <col min="13" max="16384" width="8.81640625" style="741"/>
  </cols>
  <sheetData>
    <row r="1" spans="1:13" s="654" customFormat="1" ht="19.5" customHeight="1" thickTop="1" thickBot="1" x14ac:dyDescent="0.4">
      <c r="B1" s="684" t="s">
        <v>165</v>
      </c>
      <c r="C1" s="669" t="str">
        <f>'USES &amp; SOURCES BY Category'!C1</f>
        <v>Nigeria</v>
      </c>
      <c r="D1" s="22"/>
      <c r="E1" s="23"/>
      <c r="F1" s="23"/>
      <c r="G1" s="24"/>
    </row>
    <row r="2" spans="1:13" s="654" customFormat="1" ht="19.5" customHeight="1" thickBot="1" x14ac:dyDescent="0.4">
      <c r="B2" s="685" t="s">
        <v>171</v>
      </c>
      <c r="C2" s="640" t="str">
        <f>'USES &amp; SOURCES BY Category'!C2</f>
        <v xml:space="preserve">[First/Second] Africa Center of Excellence Higher Education Project for Development Impact </v>
      </c>
      <c r="D2" s="641"/>
      <c r="E2" s="642"/>
      <c r="F2" s="642"/>
      <c r="G2" s="30"/>
    </row>
    <row r="3" spans="1:13" s="654" customFormat="1" ht="19.5" customHeight="1" thickBot="1" x14ac:dyDescent="0.4">
      <c r="B3" s="686" t="s">
        <v>172</v>
      </c>
      <c r="C3" s="744" t="str">
        <f>'USES &amp; SOURCES BY Category'!C3</f>
        <v>IDA………</v>
      </c>
      <c r="D3" s="641"/>
      <c r="E3" s="642"/>
      <c r="F3" s="642"/>
      <c r="G3" s="30"/>
    </row>
    <row r="4" spans="1:13" s="654" customFormat="1" ht="19.5" customHeight="1" thickBot="1" x14ac:dyDescent="0.4">
      <c r="B4" s="686" t="s">
        <v>173</v>
      </c>
      <c r="C4" s="670" t="s">
        <v>505</v>
      </c>
      <c r="D4" s="671"/>
      <c r="E4" s="672"/>
      <c r="F4" s="642"/>
      <c r="G4" s="30"/>
    </row>
    <row r="5" spans="1:13" s="654" customFormat="1" ht="19.5" customHeight="1" thickBot="1" x14ac:dyDescent="0.4">
      <c r="B5" s="685" t="s">
        <v>247</v>
      </c>
      <c r="C5" s="643" t="s">
        <v>536</v>
      </c>
      <c r="D5" s="641"/>
      <c r="E5" s="642"/>
      <c r="F5" s="642"/>
      <c r="G5" s="30"/>
    </row>
    <row r="6" spans="1:13" s="654" customFormat="1" ht="19.5" customHeight="1" thickBot="1" x14ac:dyDescent="0.4">
      <c r="B6" s="686" t="s">
        <v>174</v>
      </c>
      <c r="C6" s="673" t="s">
        <v>523</v>
      </c>
      <c r="D6" s="641"/>
      <c r="E6" s="644"/>
      <c r="F6" s="642"/>
      <c r="G6" s="30"/>
    </row>
    <row r="7" spans="1:13" s="654" customFormat="1" ht="19.5" customHeight="1" thickBot="1" x14ac:dyDescent="0.4">
      <c r="B7" s="686" t="s">
        <v>175</v>
      </c>
      <c r="C7" s="643" t="s">
        <v>578</v>
      </c>
      <c r="D7" s="641"/>
      <c r="E7" s="642"/>
      <c r="F7" s="642"/>
      <c r="G7" s="30"/>
      <c r="H7" s="655"/>
    </row>
    <row r="8" spans="1:13" ht="31.5" customHeight="1" thickBot="1" x14ac:dyDescent="0.35">
      <c r="A8" s="785"/>
      <c r="C8" s="927" t="s">
        <v>197</v>
      </c>
      <c r="D8" s="928"/>
      <c r="E8" s="928"/>
      <c r="F8" s="927" t="s">
        <v>198</v>
      </c>
      <c r="G8" s="928"/>
      <c r="H8" s="929"/>
      <c r="I8" s="927" t="s">
        <v>199</v>
      </c>
      <c r="J8" s="928"/>
      <c r="K8" s="929"/>
    </row>
    <row r="9" spans="1:13" ht="16" thickBot="1" x14ac:dyDescent="0.3">
      <c r="A9" s="786"/>
      <c r="B9" s="786" t="s">
        <v>538</v>
      </c>
      <c r="C9" s="784" t="s">
        <v>189</v>
      </c>
      <c r="D9" s="781" t="s">
        <v>190</v>
      </c>
      <c r="E9" s="783" t="s">
        <v>191</v>
      </c>
      <c r="F9" s="782" t="s">
        <v>189</v>
      </c>
      <c r="G9" s="781" t="s">
        <v>190</v>
      </c>
      <c r="H9" s="780" t="s">
        <v>191</v>
      </c>
      <c r="I9" s="779" t="s">
        <v>189</v>
      </c>
      <c r="J9" s="779" t="s">
        <v>190</v>
      </c>
      <c r="K9" s="779" t="s">
        <v>191</v>
      </c>
      <c r="L9" s="778" t="s">
        <v>278</v>
      </c>
      <c r="M9" s="753"/>
    </row>
    <row r="10" spans="1:13" ht="16" thickBot="1" x14ac:dyDescent="0.35">
      <c r="A10" s="777"/>
      <c r="B10" s="777"/>
      <c r="C10" s="776" t="s">
        <v>579</v>
      </c>
      <c r="D10" s="776" t="s">
        <v>579</v>
      </c>
      <c r="E10" s="776" t="s">
        <v>579</v>
      </c>
      <c r="F10" s="776" t="s">
        <v>579</v>
      </c>
      <c r="G10" s="776" t="s">
        <v>579</v>
      </c>
      <c r="H10" s="776" t="s">
        <v>579</v>
      </c>
      <c r="I10" s="776" t="s">
        <v>579</v>
      </c>
      <c r="J10" s="776" t="s">
        <v>579</v>
      </c>
      <c r="K10" s="776" t="s">
        <v>579</v>
      </c>
      <c r="L10" s="776" t="s">
        <v>579</v>
      </c>
      <c r="M10" s="753"/>
    </row>
    <row r="11" spans="1:13" ht="18" thickBot="1" x14ac:dyDescent="0.3">
      <c r="A11" s="775" t="s">
        <v>537</v>
      </c>
      <c r="B11" s="774" t="s">
        <v>4</v>
      </c>
      <c r="C11" s="773"/>
      <c r="D11" s="770"/>
      <c r="E11" s="772"/>
      <c r="F11" s="771"/>
      <c r="G11" s="770"/>
      <c r="H11" s="769"/>
      <c r="I11" s="768"/>
      <c r="J11" s="768"/>
      <c r="K11" s="767"/>
      <c r="L11" s="766"/>
      <c r="M11" s="753"/>
    </row>
    <row r="12" spans="1:13" ht="47.15" customHeight="1" thickBot="1" x14ac:dyDescent="0.3">
      <c r="A12" s="765">
        <v>1</v>
      </c>
      <c r="B12" s="722" t="str">
        <f>'USES &amp; SOURCES BY Components'!B29</f>
        <v>Component 1 -</v>
      </c>
      <c r="C12" s="762"/>
      <c r="D12" s="764"/>
      <c r="E12" s="756"/>
      <c r="F12" s="762"/>
      <c r="G12" s="764"/>
      <c r="H12" s="756"/>
      <c r="I12" s="762"/>
      <c r="J12" s="764"/>
      <c r="K12" s="756"/>
      <c r="L12" s="763"/>
      <c r="M12" s="753"/>
    </row>
    <row r="13" spans="1:13" ht="25" customHeight="1" thickBot="1" x14ac:dyDescent="0.3">
      <c r="A13" s="765"/>
      <c r="B13" s="831" t="s">
        <v>544</v>
      </c>
      <c r="C13" s="762"/>
      <c r="D13" s="764"/>
      <c r="E13" s="756"/>
      <c r="F13" s="762"/>
      <c r="G13" s="764"/>
      <c r="H13" s="756"/>
      <c r="I13" s="762"/>
      <c r="J13" s="764"/>
      <c r="K13" s="756"/>
      <c r="L13" s="763"/>
      <c r="M13" s="753"/>
    </row>
    <row r="14" spans="1:13" ht="25" customHeight="1" thickBot="1" x14ac:dyDescent="0.3">
      <c r="A14" s="765"/>
      <c r="B14" s="831" t="s">
        <v>545</v>
      </c>
      <c r="C14" s="762"/>
      <c r="D14" s="764"/>
      <c r="E14" s="756"/>
      <c r="F14" s="762"/>
      <c r="G14" s="764"/>
      <c r="H14" s="756"/>
      <c r="I14" s="762"/>
      <c r="J14" s="764"/>
      <c r="K14" s="756"/>
      <c r="L14" s="763"/>
      <c r="M14" s="753"/>
    </row>
    <row r="15" spans="1:13" ht="25" customHeight="1" thickBot="1" x14ac:dyDescent="0.3">
      <c r="A15" s="765"/>
      <c r="B15" s="831" t="s">
        <v>546</v>
      </c>
      <c r="C15" s="762"/>
      <c r="D15" s="764"/>
      <c r="E15" s="756"/>
      <c r="F15" s="762"/>
      <c r="G15" s="764"/>
      <c r="H15" s="756"/>
      <c r="I15" s="762"/>
      <c r="J15" s="764"/>
      <c r="K15" s="756"/>
      <c r="L15" s="763"/>
      <c r="M15" s="753"/>
    </row>
    <row r="16" spans="1:13" ht="47.15" customHeight="1" thickBot="1" x14ac:dyDescent="0.3">
      <c r="A16" s="765">
        <v>2</v>
      </c>
      <c r="B16" s="722" t="str">
        <f>'USES &amp; SOURCES BY Components'!B35</f>
        <v>Component 2 -</v>
      </c>
      <c r="C16" s="762"/>
      <c r="D16" s="764"/>
      <c r="E16" s="756"/>
      <c r="F16" s="762"/>
      <c r="G16" s="764"/>
      <c r="H16" s="756"/>
      <c r="I16" s="762"/>
      <c r="J16" s="764"/>
      <c r="K16" s="756"/>
      <c r="L16" s="763"/>
      <c r="M16" s="753"/>
    </row>
    <row r="17" spans="1:13" ht="25" customHeight="1" thickBot="1" x14ac:dyDescent="0.3">
      <c r="A17" s="765"/>
      <c r="B17" s="831" t="s">
        <v>544</v>
      </c>
      <c r="C17" s="762"/>
      <c r="D17" s="764"/>
      <c r="E17" s="756"/>
      <c r="F17" s="762"/>
      <c r="G17" s="764"/>
      <c r="H17" s="756"/>
      <c r="I17" s="762"/>
      <c r="J17" s="764"/>
      <c r="K17" s="756"/>
      <c r="L17" s="763"/>
      <c r="M17" s="753"/>
    </row>
    <row r="18" spans="1:13" ht="25" customHeight="1" thickBot="1" x14ac:dyDescent="0.3">
      <c r="A18" s="765"/>
      <c r="B18" s="831" t="s">
        <v>545</v>
      </c>
      <c r="C18" s="762"/>
      <c r="D18" s="764"/>
      <c r="E18" s="756"/>
      <c r="F18" s="762"/>
      <c r="G18" s="764"/>
      <c r="H18" s="756"/>
      <c r="I18" s="762"/>
      <c r="J18" s="764"/>
      <c r="K18" s="756"/>
      <c r="L18" s="763"/>
      <c r="M18" s="753"/>
    </row>
    <row r="19" spans="1:13" ht="25" customHeight="1" thickBot="1" x14ac:dyDescent="0.3">
      <c r="A19" s="765"/>
      <c r="B19" s="831" t="s">
        <v>546</v>
      </c>
      <c r="C19" s="762"/>
      <c r="D19" s="764"/>
      <c r="E19" s="756"/>
      <c r="F19" s="762"/>
      <c r="G19" s="764"/>
      <c r="H19" s="756"/>
      <c r="I19" s="762"/>
      <c r="J19" s="764"/>
      <c r="K19" s="756"/>
      <c r="L19" s="763"/>
      <c r="M19" s="753"/>
    </row>
    <row r="20" spans="1:13" ht="47.15" customHeight="1" thickBot="1" x14ac:dyDescent="0.3">
      <c r="A20" s="765">
        <v>3</v>
      </c>
      <c r="B20" s="722" t="str">
        <f>'USES &amp; SOURCES BY Components'!B41</f>
        <v>Component 3 -</v>
      </c>
      <c r="C20" s="762"/>
      <c r="D20" s="764"/>
      <c r="E20" s="756"/>
      <c r="F20" s="762"/>
      <c r="G20" s="764"/>
      <c r="H20" s="756"/>
      <c r="I20" s="762"/>
      <c r="J20" s="764"/>
      <c r="K20" s="756"/>
      <c r="L20" s="763"/>
      <c r="M20" s="753"/>
    </row>
    <row r="21" spans="1:13" ht="25" customHeight="1" thickBot="1" x14ac:dyDescent="0.3">
      <c r="A21" s="765"/>
      <c r="B21" s="831" t="s">
        <v>544</v>
      </c>
      <c r="C21" s="762"/>
      <c r="D21" s="764"/>
      <c r="E21" s="756"/>
      <c r="F21" s="762"/>
      <c r="G21" s="764"/>
      <c r="H21" s="756"/>
      <c r="I21" s="762"/>
      <c r="J21" s="764"/>
      <c r="K21" s="756"/>
      <c r="L21" s="763"/>
      <c r="M21" s="753"/>
    </row>
    <row r="22" spans="1:13" ht="25" customHeight="1" thickBot="1" x14ac:dyDescent="0.3">
      <c r="A22" s="765"/>
      <c r="B22" s="831" t="s">
        <v>545</v>
      </c>
      <c r="C22" s="762"/>
      <c r="D22" s="764"/>
      <c r="E22" s="756"/>
      <c r="F22" s="762"/>
      <c r="G22" s="764"/>
      <c r="H22" s="756"/>
      <c r="I22" s="762"/>
      <c r="J22" s="764"/>
      <c r="K22" s="756"/>
      <c r="L22" s="763"/>
      <c r="M22" s="753"/>
    </row>
    <row r="23" spans="1:13" ht="25" customHeight="1" thickBot="1" x14ac:dyDescent="0.3">
      <c r="A23" s="765"/>
      <c r="B23" s="831" t="s">
        <v>546</v>
      </c>
      <c r="C23" s="762"/>
      <c r="D23" s="764"/>
      <c r="E23" s="756"/>
      <c r="F23" s="762"/>
      <c r="G23" s="764"/>
      <c r="H23" s="756"/>
      <c r="I23" s="762"/>
      <c r="J23" s="764"/>
      <c r="K23" s="756"/>
      <c r="L23" s="763"/>
      <c r="M23" s="753"/>
    </row>
    <row r="24" spans="1:13" ht="47.15" customHeight="1" thickBot="1" x14ac:dyDescent="0.3">
      <c r="A24" s="765">
        <v>4</v>
      </c>
      <c r="B24" s="722" t="str">
        <f>'USES &amp; SOURCES BY Components'!B46</f>
        <v xml:space="preserve">Component 4 -Project Implementation Support </v>
      </c>
      <c r="C24" s="762"/>
      <c r="D24" s="764"/>
      <c r="E24" s="756"/>
      <c r="F24" s="762"/>
      <c r="G24" s="764"/>
      <c r="H24" s="756"/>
      <c r="I24" s="762"/>
      <c r="J24" s="764"/>
      <c r="K24" s="756"/>
      <c r="L24" s="763"/>
      <c r="M24" s="753"/>
    </row>
    <row r="25" spans="1:13" ht="25" customHeight="1" thickBot="1" x14ac:dyDescent="0.3">
      <c r="A25" s="765"/>
      <c r="B25" s="831" t="s">
        <v>544</v>
      </c>
      <c r="C25" s="762"/>
      <c r="D25" s="764"/>
      <c r="E25" s="756"/>
      <c r="F25" s="762"/>
      <c r="G25" s="764"/>
      <c r="H25" s="756"/>
      <c r="I25" s="762"/>
      <c r="J25" s="764"/>
      <c r="K25" s="756"/>
      <c r="L25" s="763"/>
      <c r="M25" s="753"/>
    </row>
    <row r="26" spans="1:13" ht="25" customHeight="1" thickBot="1" x14ac:dyDescent="0.3">
      <c r="A26" s="765"/>
      <c r="B26" s="831" t="s">
        <v>545</v>
      </c>
      <c r="C26" s="762"/>
      <c r="D26" s="764"/>
      <c r="E26" s="756"/>
      <c r="F26" s="762"/>
      <c r="G26" s="764"/>
      <c r="H26" s="756"/>
      <c r="I26" s="762"/>
      <c r="J26" s="764"/>
      <c r="K26" s="756"/>
      <c r="L26" s="763"/>
      <c r="M26" s="753"/>
    </row>
    <row r="27" spans="1:13" ht="25" customHeight="1" thickBot="1" x14ac:dyDescent="0.3">
      <c r="A27" s="765"/>
      <c r="B27" s="831" t="s">
        <v>546</v>
      </c>
      <c r="C27" s="762"/>
      <c r="D27" s="764"/>
      <c r="E27" s="756"/>
      <c r="F27" s="762"/>
      <c r="G27" s="764"/>
      <c r="H27" s="756"/>
      <c r="I27" s="762"/>
      <c r="J27" s="764"/>
      <c r="K27" s="756"/>
      <c r="L27" s="763"/>
      <c r="M27" s="753"/>
    </row>
    <row r="28" spans="1:13" ht="27.75" customHeight="1" thickBot="1" x14ac:dyDescent="0.3">
      <c r="A28" s="752"/>
      <c r="B28" s="761" t="s">
        <v>539</v>
      </c>
      <c r="C28" s="760">
        <f t="shared" ref="C28:L28" si="0">SUM(C12:C27)</f>
        <v>0</v>
      </c>
      <c r="D28" s="760">
        <f t="shared" si="0"/>
        <v>0</v>
      </c>
      <c r="E28" s="760">
        <f t="shared" si="0"/>
        <v>0</v>
      </c>
      <c r="F28" s="760">
        <f t="shared" si="0"/>
        <v>0</v>
      </c>
      <c r="G28" s="760">
        <f t="shared" si="0"/>
        <v>0</v>
      </c>
      <c r="H28" s="760">
        <f t="shared" si="0"/>
        <v>0</v>
      </c>
      <c r="I28" s="760">
        <f t="shared" si="0"/>
        <v>0</v>
      </c>
      <c r="J28" s="760">
        <f t="shared" si="0"/>
        <v>0</v>
      </c>
      <c r="K28" s="760">
        <f t="shared" si="0"/>
        <v>0</v>
      </c>
      <c r="L28" s="760">
        <f t="shared" si="0"/>
        <v>0</v>
      </c>
      <c r="M28" s="748"/>
    </row>
    <row r="30" spans="1:13" ht="40" hidden="1" thickBot="1" x14ac:dyDescent="0.3">
      <c r="A30" s="759">
        <v>7</v>
      </c>
      <c r="B30" s="758" t="s">
        <v>343</v>
      </c>
      <c r="C30" s="757"/>
      <c r="D30" s="756">
        <v>14875.199999999999</v>
      </c>
      <c r="E30" s="755"/>
      <c r="F30" s="757"/>
      <c r="G30" s="756">
        <f>D30</f>
        <v>14875.199999999999</v>
      </c>
      <c r="H30" s="755"/>
      <c r="I30" s="757"/>
      <c r="J30" s="756">
        <v>181883.19</v>
      </c>
      <c r="K30" s="755"/>
      <c r="L30" s="754"/>
      <c r="M30" s="753"/>
    </row>
    <row r="31" spans="1:13" hidden="1" x14ac:dyDescent="0.25"/>
    <row r="32" spans="1:13" ht="27.75" hidden="1" customHeight="1" thickBot="1" x14ac:dyDescent="0.3">
      <c r="A32" s="752"/>
      <c r="B32" s="751" t="s">
        <v>305</v>
      </c>
      <c r="C32" s="750">
        <f t="shared" ref="C32:K32" si="1">C30+C28</f>
        <v>0</v>
      </c>
      <c r="D32" s="750">
        <f t="shared" si="1"/>
        <v>14875.199999999999</v>
      </c>
      <c r="E32" s="750">
        <f t="shared" si="1"/>
        <v>0</v>
      </c>
      <c r="F32" s="750">
        <f t="shared" si="1"/>
        <v>0</v>
      </c>
      <c r="G32" s="750">
        <f t="shared" si="1"/>
        <v>14875.199999999999</v>
      </c>
      <c r="H32" s="750">
        <f t="shared" si="1"/>
        <v>0</v>
      </c>
      <c r="I32" s="750">
        <f t="shared" si="1"/>
        <v>0</v>
      </c>
      <c r="J32" s="750">
        <f t="shared" si="1"/>
        <v>181883.19</v>
      </c>
      <c r="K32" s="750">
        <f t="shared" si="1"/>
        <v>0</v>
      </c>
      <c r="L32" s="749"/>
      <c r="M32" s="748"/>
    </row>
    <row r="33" spans="3:10" hidden="1" x14ac:dyDescent="0.25"/>
    <row r="34" spans="3:10" hidden="1" x14ac:dyDescent="0.25">
      <c r="G34" s="747">
        <f>G32-'[1]USES AND SOURCES OF FUNDS'!E48</f>
        <v>-1598231.8199999998</v>
      </c>
    </row>
    <row r="36" spans="3:10" x14ac:dyDescent="0.25">
      <c r="C36" s="747"/>
      <c r="D36" s="747"/>
      <c r="F36" s="747"/>
      <c r="G36" s="747"/>
      <c r="I36" s="747"/>
      <c r="J36" s="747"/>
    </row>
  </sheetData>
  <mergeCells count="3">
    <mergeCell ref="C8:E8"/>
    <mergeCell ref="F8:H8"/>
    <mergeCell ref="I8:K8"/>
  </mergeCells>
  <pageMargins left="0.70866141732283472" right="0.70866141732283472" top="0.74803149606299213" bottom="0.74803149606299213" header="0.31496062992125984" footer="0.31496062992125984"/>
  <pageSetup orientation="portrait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K37"/>
  <sheetViews>
    <sheetView topLeftCell="A10" zoomScale="70" zoomScaleNormal="70" workbookViewId="0">
      <selection activeCell="G5" sqref="G5"/>
    </sheetView>
  </sheetViews>
  <sheetFormatPr defaultColWidth="8.81640625" defaultRowHeight="13" customHeight="1" x14ac:dyDescent="0.35"/>
  <cols>
    <col min="1" max="1" width="8.81640625" style="808"/>
    <col min="2" max="2" width="33.81640625" style="830" bestFit="1" customWidth="1"/>
    <col min="3" max="3" width="18" style="807" customWidth="1"/>
    <col min="4" max="4" width="35.26953125" style="829" customWidth="1"/>
    <col min="5" max="5" width="14.453125" style="829" customWidth="1"/>
    <col min="6" max="7" width="18.26953125" style="807" bestFit="1" customWidth="1"/>
    <col min="8" max="9" width="17" style="808" customWidth="1"/>
    <col min="10" max="10" width="16.81640625" style="809" customWidth="1"/>
    <col min="11" max="11" width="11.81640625" style="810" customWidth="1"/>
    <col min="12" max="16384" width="8.81640625" style="808"/>
  </cols>
  <sheetData>
    <row r="1" spans="2:8" s="788" customFormat="1" ht="19.5" customHeight="1" thickTop="1" thickBot="1" x14ac:dyDescent="0.4">
      <c r="B1" s="789" t="s">
        <v>165</v>
      </c>
      <c r="C1" s="790" t="str">
        <f>'Variance Report - Per Component'!C1</f>
        <v>Nigeria</v>
      </c>
      <c r="D1" s="791"/>
      <c r="E1" s="792"/>
      <c r="F1" s="792"/>
    </row>
    <row r="2" spans="2:8" s="788" customFormat="1" ht="19.5" customHeight="1" thickTop="1" thickBot="1" x14ac:dyDescent="0.4">
      <c r="B2" s="793" t="s">
        <v>171</v>
      </c>
      <c r="C2" s="834" t="str">
        <f>'Variance Report - Per Component'!C2</f>
        <v xml:space="preserve">[First/Second] Africa Center of Excellence Higher Education Project for Development Impact </v>
      </c>
      <c r="D2" s="794"/>
      <c r="E2" s="795"/>
      <c r="F2" s="795"/>
    </row>
    <row r="3" spans="2:8" s="788" customFormat="1" ht="19.5" customHeight="1" thickTop="1" thickBot="1" x14ac:dyDescent="0.4">
      <c r="B3" s="796" t="s">
        <v>172</v>
      </c>
      <c r="C3" s="790" t="str">
        <f>'Variance Report - Per Component'!C3</f>
        <v>IDA………</v>
      </c>
      <c r="D3" s="794"/>
      <c r="E3" s="795"/>
      <c r="F3" s="795"/>
    </row>
    <row r="4" spans="2:8" s="788" customFormat="1" ht="19.5" customHeight="1" thickBot="1" x14ac:dyDescent="0.4">
      <c r="B4" s="796" t="s">
        <v>173</v>
      </c>
      <c r="C4" s="797" t="s">
        <v>541</v>
      </c>
      <c r="D4" s="798"/>
      <c r="E4" s="799"/>
      <c r="F4" s="795"/>
    </row>
    <row r="5" spans="2:8" s="788" customFormat="1" ht="19.5" customHeight="1" thickBot="1" x14ac:dyDescent="0.4">
      <c r="B5" s="793" t="s">
        <v>247</v>
      </c>
      <c r="C5" s="800" t="s">
        <v>533</v>
      </c>
      <c r="D5" s="794"/>
      <c r="E5" s="795"/>
      <c r="F5" s="795"/>
    </row>
    <row r="6" spans="2:8" s="788" customFormat="1" ht="19.5" customHeight="1" thickBot="1" x14ac:dyDescent="0.4">
      <c r="B6" s="796" t="s">
        <v>174</v>
      </c>
      <c r="C6" s="801" t="s">
        <v>523</v>
      </c>
      <c r="D6" s="794"/>
      <c r="E6" s="802"/>
      <c r="F6" s="795"/>
    </row>
    <row r="7" spans="2:8" s="788" customFormat="1" ht="19.5" customHeight="1" thickBot="1" x14ac:dyDescent="0.4">
      <c r="B7" s="796" t="s">
        <v>175</v>
      </c>
      <c r="C7" s="643" t="s">
        <v>578</v>
      </c>
      <c r="D7" s="794"/>
      <c r="E7" s="795"/>
      <c r="F7" s="795"/>
      <c r="H7" s="655"/>
    </row>
    <row r="8" spans="2:8" ht="24" customHeight="1" thickBot="1" x14ac:dyDescent="0.4">
      <c r="B8" s="803"/>
      <c r="C8" s="804"/>
      <c r="D8" s="804"/>
      <c r="E8" s="805"/>
      <c r="F8" s="806"/>
    </row>
    <row r="9" spans="2:8" ht="24" customHeight="1" thickBot="1" x14ac:dyDescent="0.4">
      <c r="B9" s="811"/>
      <c r="C9" s="812"/>
      <c r="D9" s="813"/>
      <c r="E9" s="813"/>
      <c r="F9" s="814"/>
      <c r="G9" s="815"/>
    </row>
    <row r="10" spans="2:8" ht="24" customHeight="1" x14ac:dyDescent="0.35">
      <c r="B10" s="946" t="s">
        <v>220</v>
      </c>
      <c r="C10" s="947"/>
      <c r="D10" s="947"/>
      <c r="E10" s="816"/>
      <c r="F10" s="817" t="s">
        <v>580</v>
      </c>
      <c r="G10" s="817" t="s">
        <v>580</v>
      </c>
    </row>
    <row r="11" spans="2:8" ht="28.5" customHeight="1" x14ac:dyDescent="0.35">
      <c r="B11" s="930" t="s">
        <v>222</v>
      </c>
      <c r="C11" s="931"/>
      <c r="D11" s="931"/>
      <c r="E11" s="818"/>
      <c r="F11" s="819"/>
      <c r="G11" s="820">
        <v>0</v>
      </c>
    </row>
    <row r="12" spans="2:8" ht="28.5" customHeight="1" x14ac:dyDescent="0.35">
      <c r="B12" s="930" t="s">
        <v>223</v>
      </c>
      <c r="C12" s="931"/>
      <c r="D12" s="931"/>
      <c r="E12" s="818"/>
      <c r="F12" s="821">
        <v>0</v>
      </c>
      <c r="G12" s="822"/>
    </row>
    <row r="13" spans="2:8" ht="28.5" customHeight="1" x14ac:dyDescent="0.35">
      <c r="B13" s="930" t="s">
        <v>224</v>
      </c>
      <c r="C13" s="931"/>
      <c r="D13" s="931"/>
      <c r="E13" s="818"/>
      <c r="F13" s="819"/>
      <c r="G13" s="823">
        <f>+G11-F12</f>
        <v>0</v>
      </c>
    </row>
    <row r="14" spans="2:8" ht="23.25" customHeight="1" x14ac:dyDescent="0.35">
      <c r="B14" s="930"/>
      <c r="C14" s="931"/>
      <c r="D14" s="931"/>
      <c r="E14" s="818"/>
      <c r="F14" s="819"/>
      <c r="G14" s="820"/>
      <c r="H14" s="824"/>
    </row>
    <row r="15" spans="2:8" ht="23.25" customHeight="1" x14ac:dyDescent="0.35">
      <c r="B15" s="944" t="s">
        <v>225</v>
      </c>
      <c r="C15" s="945"/>
      <c r="D15" s="945"/>
      <c r="E15" s="818"/>
      <c r="F15" s="825"/>
      <c r="G15" s="826"/>
    </row>
    <row r="16" spans="2:8" ht="23.25" customHeight="1" x14ac:dyDescent="0.35">
      <c r="B16" s="939" t="s">
        <v>226</v>
      </c>
      <c r="C16" s="940"/>
      <c r="D16" s="941"/>
      <c r="E16" s="827"/>
      <c r="F16" s="819"/>
      <c r="G16" s="820">
        <v>0</v>
      </c>
      <c r="H16" s="824"/>
    </row>
    <row r="17" spans="2:7" ht="23.25" customHeight="1" x14ac:dyDescent="0.35">
      <c r="B17" s="930" t="s">
        <v>227</v>
      </c>
      <c r="C17" s="931"/>
      <c r="D17" s="931"/>
      <c r="E17" s="818"/>
      <c r="F17" s="819">
        <v>0</v>
      </c>
      <c r="G17" s="820"/>
    </row>
    <row r="18" spans="2:7" ht="23.25" customHeight="1" x14ac:dyDescent="0.35">
      <c r="B18" s="930" t="s">
        <v>228</v>
      </c>
      <c r="C18" s="931"/>
      <c r="D18" s="931"/>
      <c r="E18" s="818"/>
      <c r="F18" s="819">
        <v>0</v>
      </c>
      <c r="G18" s="820"/>
    </row>
    <row r="19" spans="2:7" ht="23.25" customHeight="1" x14ac:dyDescent="0.35">
      <c r="B19" s="930" t="s">
        <v>229</v>
      </c>
      <c r="C19" s="931"/>
      <c r="D19" s="931"/>
      <c r="E19" s="818"/>
      <c r="F19" s="819"/>
      <c r="G19" s="820">
        <f>+F17+F18</f>
        <v>0</v>
      </c>
    </row>
    <row r="20" spans="2:7" ht="23.25" customHeight="1" x14ac:dyDescent="0.35">
      <c r="B20" s="930" t="s">
        <v>230</v>
      </c>
      <c r="C20" s="931"/>
      <c r="D20" s="931"/>
      <c r="E20" s="818"/>
      <c r="F20" s="819"/>
      <c r="G20" s="823">
        <f>+G19+G16</f>
        <v>0</v>
      </c>
    </row>
    <row r="21" spans="2:7" ht="23.25" customHeight="1" x14ac:dyDescent="0.35">
      <c r="B21" s="939" t="s">
        <v>231</v>
      </c>
      <c r="C21" s="940"/>
      <c r="D21" s="941"/>
      <c r="E21" s="827"/>
      <c r="F21" s="819"/>
      <c r="G21" s="820">
        <v>0</v>
      </c>
    </row>
    <row r="22" spans="2:7" ht="23.25" customHeight="1" x14ac:dyDescent="0.35">
      <c r="B22" s="930" t="s">
        <v>232</v>
      </c>
      <c r="C22" s="931"/>
      <c r="D22" s="931"/>
      <c r="E22" s="818"/>
      <c r="F22" s="819"/>
      <c r="G22" s="820"/>
    </row>
    <row r="23" spans="2:7" ht="23.25" customHeight="1" x14ac:dyDescent="0.35">
      <c r="B23" s="942" t="s">
        <v>233</v>
      </c>
      <c r="C23" s="943"/>
      <c r="D23" s="943"/>
      <c r="E23" s="818"/>
      <c r="F23" s="819">
        <v>0</v>
      </c>
      <c r="G23" s="820"/>
    </row>
    <row r="24" spans="2:7" ht="23.25" customHeight="1" x14ac:dyDescent="0.35">
      <c r="B24" s="930" t="s">
        <v>234</v>
      </c>
      <c r="C24" s="931"/>
      <c r="D24" s="931"/>
      <c r="E24" s="818"/>
      <c r="F24" s="819"/>
      <c r="G24" s="820">
        <f>+F22+F23</f>
        <v>0</v>
      </c>
    </row>
    <row r="25" spans="2:7" ht="23.25" customHeight="1" x14ac:dyDescent="0.35">
      <c r="B25" s="930" t="s">
        <v>235</v>
      </c>
      <c r="C25" s="931"/>
      <c r="D25" s="931"/>
      <c r="E25" s="818"/>
      <c r="F25" s="819"/>
      <c r="G25" s="823">
        <f>+G21+G24</f>
        <v>0</v>
      </c>
    </row>
    <row r="26" spans="2:7" ht="23.25" customHeight="1" x14ac:dyDescent="0.35">
      <c r="B26" s="930" t="s">
        <v>236</v>
      </c>
      <c r="C26" s="931"/>
      <c r="D26" s="931"/>
      <c r="E26" s="818"/>
      <c r="F26" s="819"/>
      <c r="G26" s="820">
        <f>+G20-G25</f>
        <v>0</v>
      </c>
    </row>
    <row r="27" spans="2:7" ht="23.25" customHeight="1" x14ac:dyDescent="0.35">
      <c r="B27" s="930"/>
      <c r="C27" s="931"/>
      <c r="D27" s="931"/>
      <c r="E27" s="818"/>
      <c r="F27" s="819"/>
      <c r="G27" s="820"/>
    </row>
    <row r="28" spans="2:7" ht="23.25" customHeight="1" x14ac:dyDescent="0.35">
      <c r="B28" s="935" t="s">
        <v>237</v>
      </c>
      <c r="C28" s="936"/>
      <c r="D28" s="936"/>
      <c r="E28" s="818"/>
      <c r="F28" s="825"/>
      <c r="G28" s="826"/>
    </row>
    <row r="29" spans="2:7" ht="23.25" customHeight="1" x14ac:dyDescent="0.35">
      <c r="B29" s="937" t="s">
        <v>238</v>
      </c>
      <c r="C29" s="938"/>
      <c r="D29" s="938"/>
      <c r="E29" s="818"/>
      <c r="F29" s="819"/>
      <c r="G29" s="820">
        <v>0</v>
      </c>
    </row>
    <row r="30" spans="2:7" ht="23.25" customHeight="1" x14ac:dyDescent="0.35">
      <c r="B30" s="939" t="s">
        <v>239</v>
      </c>
      <c r="C30" s="940"/>
      <c r="D30" s="941"/>
      <c r="E30" s="818"/>
      <c r="F30" s="819"/>
      <c r="G30" s="820"/>
    </row>
    <row r="31" spans="2:7" ht="23.25" customHeight="1" x14ac:dyDescent="0.35">
      <c r="B31" s="930" t="s">
        <v>240</v>
      </c>
      <c r="C31" s="931"/>
      <c r="D31" s="931"/>
      <c r="E31" s="818"/>
      <c r="F31" s="819"/>
      <c r="G31" s="820">
        <f>+G29-F30</f>
        <v>0</v>
      </c>
    </row>
    <row r="32" spans="2:7" ht="23.25" customHeight="1" x14ac:dyDescent="0.35">
      <c r="B32" s="930" t="s">
        <v>534</v>
      </c>
      <c r="C32" s="931"/>
      <c r="D32" s="931"/>
      <c r="E32" s="818"/>
      <c r="F32" s="819">
        <f>+G20-F22-F23</f>
        <v>0</v>
      </c>
      <c r="G32" s="820"/>
    </row>
    <row r="33" spans="2:7" ht="23.25" customHeight="1" x14ac:dyDescent="0.35">
      <c r="B33" s="930" t="s">
        <v>535</v>
      </c>
      <c r="C33" s="931"/>
      <c r="D33" s="931"/>
      <c r="E33" s="818"/>
      <c r="F33" s="819">
        <v>0</v>
      </c>
      <c r="G33" s="820"/>
    </row>
    <row r="34" spans="2:7" ht="23.25" customHeight="1" x14ac:dyDescent="0.35">
      <c r="B34" s="930" t="s">
        <v>243</v>
      </c>
      <c r="C34" s="931"/>
      <c r="D34" s="931"/>
      <c r="E34" s="818"/>
      <c r="F34" s="819"/>
      <c r="G34" s="820">
        <f>+F32+F33</f>
        <v>0</v>
      </c>
    </row>
    <row r="35" spans="2:7" ht="48" customHeight="1" thickBot="1" x14ac:dyDescent="0.4">
      <c r="B35" s="932" t="s">
        <v>548</v>
      </c>
      <c r="C35" s="933"/>
      <c r="D35" s="934"/>
      <c r="E35" s="835"/>
      <c r="F35" s="836"/>
      <c r="G35" s="837">
        <f>+G31-G34</f>
        <v>0</v>
      </c>
    </row>
    <row r="37" spans="2:7" ht="13" customHeight="1" x14ac:dyDescent="0.35">
      <c r="B37" s="828"/>
    </row>
  </sheetData>
  <mergeCells count="26">
    <mergeCell ref="B15:D15"/>
    <mergeCell ref="B10:D10"/>
    <mergeCell ref="B11:D11"/>
    <mergeCell ref="B12:D12"/>
    <mergeCell ref="B13:D13"/>
    <mergeCell ref="B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4:D34"/>
    <mergeCell ref="B35:D35"/>
    <mergeCell ref="B28:D28"/>
    <mergeCell ref="B29:D29"/>
    <mergeCell ref="B30:D30"/>
    <mergeCell ref="B31:D31"/>
    <mergeCell ref="B32:D32"/>
    <mergeCell ref="B33:D33"/>
  </mergeCells>
  <pageMargins left="0.70866141732283472" right="0.70866141732283472" top="0.74803149606299213" bottom="0.74803149606299213" header="0.31496062992125984" footer="0.31496062992125984"/>
  <pageSetup orientation="portrait" horizontalDpi="90" verticalDpi="90" r:id="rId1"/>
  <headerFooter>
    <oddFooter>&amp;A&amp;RPage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J11"/>
  <sheetViews>
    <sheetView workbookViewId="0">
      <selection activeCell="D14" sqref="D14"/>
    </sheetView>
  </sheetViews>
  <sheetFormatPr defaultColWidth="8.7265625" defaultRowHeight="12.5" x14ac:dyDescent="0.25"/>
  <cols>
    <col min="1" max="1" width="8.7265625" style="639"/>
    <col min="2" max="2" width="8.7265625" style="111"/>
    <col min="3" max="3" width="15.54296875" style="639" bestFit="1" customWidth="1"/>
    <col min="4" max="4" width="16.453125" style="639" bestFit="1" customWidth="1"/>
    <col min="5" max="8" width="16.453125" style="639" customWidth="1"/>
    <col min="9" max="9" width="24" style="639" bestFit="1" customWidth="1"/>
    <col min="10" max="10" width="13.453125" style="639" customWidth="1"/>
    <col min="11" max="16384" width="8.7265625" style="639"/>
  </cols>
  <sheetData>
    <row r="2" spans="2:10" ht="13" x14ac:dyDescent="0.3">
      <c r="C2" s="948" t="s">
        <v>553</v>
      </c>
      <c r="D2" s="948"/>
      <c r="E2" s="948"/>
      <c r="F2" s="948"/>
      <c r="G2" s="948"/>
      <c r="H2" s="948"/>
      <c r="I2" s="948"/>
    </row>
    <row r="4" spans="2:10" s="844" customFormat="1" ht="52" x14ac:dyDescent="0.25">
      <c r="B4" s="842" t="s">
        <v>559</v>
      </c>
      <c r="C4" s="842" t="s">
        <v>581</v>
      </c>
      <c r="D4" s="842" t="s">
        <v>554</v>
      </c>
      <c r="E4" s="842" t="s">
        <v>555</v>
      </c>
      <c r="F4" s="843" t="s">
        <v>583</v>
      </c>
      <c r="G4" s="843" t="s">
        <v>582</v>
      </c>
      <c r="H4" s="848" t="s">
        <v>556</v>
      </c>
      <c r="I4" s="842" t="s">
        <v>557</v>
      </c>
      <c r="J4" s="842" t="s">
        <v>558</v>
      </c>
    </row>
    <row r="5" spans="2:10" ht="13" x14ac:dyDescent="0.3">
      <c r="B5" s="845">
        <v>1</v>
      </c>
      <c r="C5" s="846"/>
      <c r="D5" s="846"/>
      <c r="E5" s="846"/>
      <c r="F5" s="847"/>
      <c r="G5" s="847"/>
      <c r="H5" s="847"/>
      <c r="I5" s="846"/>
      <c r="J5" s="846"/>
    </row>
    <row r="6" spans="2:10" ht="13" x14ac:dyDescent="0.3">
      <c r="B6" s="845">
        <v>2</v>
      </c>
      <c r="C6" s="846"/>
      <c r="D6" s="846"/>
      <c r="E6" s="846"/>
      <c r="F6" s="847"/>
      <c r="G6" s="847"/>
      <c r="H6" s="847"/>
      <c r="I6" s="846"/>
      <c r="J6" s="846"/>
    </row>
    <row r="7" spans="2:10" ht="13" x14ac:dyDescent="0.3">
      <c r="B7" s="845">
        <v>3</v>
      </c>
      <c r="C7" s="846"/>
      <c r="D7" s="846"/>
      <c r="E7" s="846"/>
      <c r="F7" s="847"/>
      <c r="G7" s="847"/>
      <c r="H7" s="847"/>
      <c r="I7" s="846"/>
      <c r="J7" s="846"/>
    </row>
    <row r="8" spans="2:10" ht="13" x14ac:dyDescent="0.3">
      <c r="B8" s="845">
        <v>4</v>
      </c>
      <c r="C8" s="846"/>
      <c r="D8" s="846"/>
      <c r="E8" s="846"/>
      <c r="F8" s="847"/>
      <c r="G8" s="847"/>
      <c r="H8" s="847"/>
      <c r="I8" s="846"/>
      <c r="J8" s="846"/>
    </row>
    <row r="9" spans="2:10" ht="13" x14ac:dyDescent="0.3">
      <c r="B9" s="845">
        <v>5</v>
      </c>
      <c r="C9" s="846"/>
      <c r="D9" s="846"/>
      <c r="E9" s="846"/>
      <c r="F9" s="847"/>
      <c r="G9" s="847"/>
      <c r="H9" s="847"/>
      <c r="I9" s="846"/>
      <c r="J9" s="846"/>
    </row>
    <row r="10" spans="2:10" ht="13" thickBot="1" x14ac:dyDescent="0.3">
      <c r="H10" s="849"/>
    </row>
    <row r="11" spans="2:10" ht="13" thickTop="1" x14ac:dyDescent="0.25">
      <c r="B11" s="863" t="s">
        <v>584</v>
      </c>
    </row>
  </sheetData>
  <mergeCells count="1">
    <mergeCell ref="C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0"/>
  <sheetViews>
    <sheetView zoomScale="70" zoomScaleNormal="70" workbookViewId="0">
      <selection activeCell="B17" sqref="B17"/>
    </sheetView>
  </sheetViews>
  <sheetFormatPr defaultColWidth="8.81640625" defaultRowHeight="12.5" x14ac:dyDescent="0.25"/>
  <cols>
    <col min="1" max="1" width="8.81640625" style="639"/>
    <col min="2" max="2" width="82" style="365" bestFit="1" customWidth="1"/>
    <col min="3" max="3" width="8.81640625" style="355"/>
    <col min="4" max="16384" width="8.81640625" style="108"/>
  </cols>
  <sheetData>
    <row r="1" spans="2:3" ht="30" customHeight="1" x14ac:dyDescent="0.25">
      <c r="B1" s="354"/>
    </row>
    <row r="2" spans="2:3" ht="30" customHeight="1" x14ac:dyDescent="0.25">
      <c r="B2" s="356"/>
    </row>
    <row r="3" spans="2:3" ht="30" customHeight="1" x14ac:dyDescent="0.25">
      <c r="B3" s="357" t="s">
        <v>590</v>
      </c>
    </row>
    <row r="4" spans="2:3" ht="30" customHeight="1" x14ac:dyDescent="0.25">
      <c r="B4" s="838" t="s">
        <v>591</v>
      </c>
    </row>
    <row r="5" spans="2:3" ht="30" customHeight="1" thickBot="1" x14ac:dyDescent="0.3">
      <c r="B5" s="358"/>
    </row>
    <row r="6" spans="2:3" s="163" customFormat="1" ht="30" customHeight="1" x14ac:dyDescent="0.25">
      <c r="B6" s="861" t="s">
        <v>577</v>
      </c>
      <c r="C6" s="360"/>
    </row>
    <row r="7" spans="2:3" ht="30" customHeight="1" x14ac:dyDescent="0.3">
      <c r="B7" s="859"/>
    </row>
    <row r="8" spans="2:3" ht="30" customHeight="1" x14ac:dyDescent="0.25">
      <c r="B8" s="359"/>
    </row>
    <row r="9" spans="2:3" ht="30" customHeight="1" x14ac:dyDescent="0.25">
      <c r="B9" s="359"/>
    </row>
    <row r="10" spans="2:3" ht="30" customHeight="1" x14ac:dyDescent="0.25">
      <c r="B10" s="361" t="s">
        <v>286</v>
      </c>
    </row>
    <row r="11" spans="2:3" ht="30" customHeight="1" x14ac:dyDescent="0.25">
      <c r="B11" s="361" t="s">
        <v>589</v>
      </c>
    </row>
    <row r="12" spans="2:3" ht="30" customHeight="1" x14ac:dyDescent="0.25">
      <c r="B12" s="362"/>
    </row>
    <row r="13" spans="2:3" ht="30" customHeight="1" x14ac:dyDescent="0.25">
      <c r="B13" s="362"/>
    </row>
    <row r="14" spans="2:3" ht="30" customHeight="1" x14ac:dyDescent="0.25">
      <c r="B14" s="363"/>
    </row>
    <row r="15" spans="2:3" ht="30" customHeight="1" x14ac:dyDescent="0.25">
      <c r="B15" s="364"/>
    </row>
    <row r="16" spans="2:3" ht="30" customHeight="1" x14ac:dyDescent="0.25">
      <c r="B16" s="839" t="s">
        <v>592</v>
      </c>
    </row>
    <row r="17" spans="2:3" ht="30" customHeight="1" thickBot="1" x14ac:dyDescent="0.3">
      <c r="B17" s="860" t="s">
        <v>593</v>
      </c>
    </row>
    <row r="18" spans="2:3" ht="30" customHeight="1" x14ac:dyDescent="0.25">
      <c r="B18" s="108"/>
      <c r="C18" s="108"/>
    </row>
    <row r="19" spans="2:3" ht="30" customHeight="1" x14ac:dyDescent="0.25">
      <c r="B19" s="108"/>
      <c r="C19" s="108"/>
    </row>
    <row r="20" spans="2:3" x14ac:dyDescent="0.25">
      <c r="B20" s="108"/>
      <c r="C20" s="108"/>
    </row>
  </sheetData>
  <pageMargins left="0.74803149606299213" right="0.74803149606299213" top="1.2598425196850394" bottom="0.98425196850393704" header="0.74803149606299213" footer="0.51181102362204722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H22"/>
  <sheetViews>
    <sheetView workbookViewId="0">
      <selection activeCell="B23" sqref="B23"/>
    </sheetView>
  </sheetViews>
  <sheetFormatPr defaultRowHeight="12.5" x14ac:dyDescent="0.25"/>
  <cols>
    <col min="2" max="2" width="26.7265625" customWidth="1"/>
    <col min="3" max="3" width="16.453125" customWidth="1"/>
    <col min="4" max="4" width="15.54296875" customWidth="1"/>
    <col min="5" max="5" width="21" customWidth="1"/>
    <col min="6" max="6" width="17.453125" customWidth="1"/>
    <col min="7" max="7" width="15.1796875" customWidth="1"/>
    <col min="8" max="8" width="18.26953125" bestFit="1" customWidth="1"/>
  </cols>
  <sheetData>
    <row r="2" spans="2:8" ht="13" x14ac:dyDescent="0.3">
      <c r="B2" s="851" t="s">
        <v>562</v>
      </c>
    </row>
    <row r="3" spans="2:8" ht="13" x14ac:dyDescent="0.3">
      <c r="B3" s="851" t="s">
        <v>563</v>
      </c>
    </row>
    <row r="4" spans="2:8" ht="13" x14ac:dyDescent="0.3">
      <c r="B4" s="851" t="s">
        <v>564</v>
      </c>
    </row>
    <row r="5" spans="2:8" ht="13" x14ac:dyDescent="0.3">
      <c r="B5" s="851" t="s">
        <v>565</v>
      </c>
    </row>
    <row r="6" spans="2:8" ht="13" x14ac:dyDescent="0.3">
      <c r="B6" s="851" t="s">
        <v>561</v>
      </c>
      <c r="F6" s="851"/>
      <c r="G6" s="851"/>
    </row>
    <row r="7" spans="2:8" ht="13" x14ac:dyDescent="0.3">
      <c r="B7" s="850"/>
      <c r="F7" s="851"/>
      <c r="G7" s="851"/>
    </row>
    <row r="8" spans="2:8" ht="13" x14ac:dyDescent="0.3">
      <c r="B8" s="850"/>
      <c r="F8" s="851"/>
      <c r="G8" s="851"/>
    </row>
    <row r="9" spans="2:8" ht="26" x14ac:dyDescent="0.3">
      <c r="B9" s="852" t="s">
        <v>560</v>
      </c>
      <c r="C9" s="853" t="s">
        <v>568</v>
      </c>
      <c r="D9" s="853" t="s">
        <v>569</v>
      </c>
      <c r="E9" s="853" t="s">
        <v>566</v>
      </c>
      <c r="F9" s="853" t="s">
        <v>567</v>
      </c>
      <c r="G9" s="853" t="s">
        <v>585</v>
      </c>
      <c r="H9" s="855" t="s">
        <v>570</v>
      </c>
    </row>
    <row r="10" spans="2:8" x14ac:dyDescent="0.25">
      <c r="B10" s="854"/>
      <c r="C10" s="854"/>
      <c r="D10" s="854"/>
      <c r="E10" s="854"/>
      <c r="F10" s="854"/>
      <c r="G10" s="854"/>
      <c r="H10" s="856"/>
    </row>
    <row r="11" spans="2:8" x14ac:dyDescent="0.25">
      <c r="B11" s="854"/>
      <c r="C11" s="854"/>
      <c r="D11" s="854"/>
      <c r="E11" s="854"/>
      <c r="F11" s="854"/>
      <c r="G11" s="854"/>
      <c r="H11" s="856"/>
    </row>
    <row r="12" spans="2:8" x14ac:dyDescent="0.25">
      <c r="B12" s="854"/>
      <c r="C12" s="854"/>
      <c r="D12" s="854"/>
      <c r="E12" s="854"/>
      <c r="F12" s="854"/>
      <c r="G12" s="854"/>
      <c r="H12" s="856"/>
    </row>
    <row r="13" spans="2:8" x14ac:dyDescent="0.25">
      <c r="B13" s="854"/>
      <c r="C13" s="854"/>
      <c r="D13" s="854"/>
      <c r="E13" s="854"/>
      <c r="F13" s="854"/>
      <c r="G13" s="854"/>
      <c r="H13" s="856"/>
    </row>
    <row r="14" spans="2:8" x14ac:dyDescent="0.25">
      <c r="B14" s="854"/>
      <c r="C14" s="854"/>
      <c r="D14" s="854"/>
      <c r="E14" s="854"/>
      <c r="F14" s="854"/>
      <c r="G14" s="854"/>
      <c r="H14" s="856"/>
    </row>
    <row r="15" spans="2:8" x14ac:dyDescent="0.25">
      <c r="B15" s="854"/>
      <c r="C15" s="854"/>
      <c r="D15" s="854"/>
      <c r="E15" s="854"/>
      <c r="F15" s="854"/>
      <c r="G15" s="854"/>
      <c r="H15" s="856"/>
    </row>
    <row r="16" spans="2:8" x14ac:dyDescent="0.25">
      <c r="B16" s="854"/>
      <c r="C16" s="854"/>
      <c r="D16" s="854"/>
      <c r="E16" s="854"/>
      <c r="F16" s="854"/>
      <c r="G16" s="854"/>
      <c r="H16" s="856"/>
    </row>
    <row r="17" spans="2:8" x14ac:dyDescent="0.25">
      <c r="B17" s="854"/>
      <c r="C17" s="854"/>
      <c r="D17" s="854"/>
      <c r="E17" s="854"/>
      <c r="F17" s="854"/>
      <c r="G17" s="854"/>
      <c r="H17" s="856"/>
    </row>
    <row r="18" spans="2:8" x14ac:dyDescent="0.25">
      <c r="B18" s="854"/>
      <c r="C18" s="854"/>
      <c r="D18" s="854"/>
      <c r="E18" s="854"/>
      <c r="F18" s="854"/>
      <c r="G18" s="854"/>
      <c r="H18" s="856"/>
    </row>
    <row r="19" spans="2:8" x14ac:dyDescent="0.25">
      <c r="B19" s="854"/>
      <c r="C19" s="854"/>
      <c r="D19" s="854"/>
      <c r="E19" s="854"/>
      <c r="F19" s="854"/>
      <c r="G19" s="854"/>
      <c r="H19" s="856"/>
    </row>
    <row r="20" spans="2:8" ht="13" thickBot="1" x14ac:dyDescent="0.3">
      <c r="B20" s="857" t="s">
        <v>571</v>
      </c>
      <c r="C20" s="854"/>
      <c r="D20" s="854"/>
      <c r="E20" s="854"/>
      <c r="F20" s="854"/>
      <c r="G20" s="854"/>
      <c r="H20" s="858"/>
    </row>
    <row r="21" spans="2:8" ht="13" thickTop="1" x14ac:dyDescent="0.25"/>
    <row r="22" spans="2:8" x14ac:dyDescent="0.25">
      <c r="B22" s="850" t="s">
        <v>586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3"/>
  <sheetViews>
    <sheetView topLeftCell="A7" workbookViewId="0">
      <selection activeCell="C20" sqref="C20"/>
    </sheetView>
  </sheetViews>
  <sheetFormatPr defaultColWidth="8.81640625" defaultRowHeight="12.5" x14ac:dyDescent="0.25"/>
  <cols>
    <col min="1" max="1" width="8.81640625" style="355"/>
    <col min="2" max="2" width="12" style="355" customWidth="1"/>
    <col min="3" max="3" width="86.7265625" style="355" customWidth="1"/>
    <col min="4" max="5" width="8.81640625" style="355"/>
    <col min="6" max="16384" width="8.81640625" style="108"/>
  </cols>
  <sheetData>
    <row r="1" spans="1:5" ht="30" customHeight="1" x14ac:dyDescent="0.25">
      <c r="A1" s="108"/>
      <c r="B1" s="366" t="s">
        <v>287</v>
      </c>
      <c r="C1" s="367"/>
      <c r="D1" s="368"/>
      <c r="E1" s="108"/>
    </row>
    <row r="2" spans="1:5" ht="30" customHeight="1" x14ac:dyDescent="0.25">
      <c r="A2" s="108"/>
      <c r="B2" s="369" t="s">
        <v>285</v>
      </c>
      <c r="C2" s="365"/>
      <c r="D2" s="370"/>
      <c r="E2" s="108"/>
    </row>
    <row r="3" spans="1:5" ht="30" customHeight="1" thickBot="1" x14ac:dyDescent="0.3">
      <c r="A3" s="108"/>
      <c r="B3" s="371" t="s">
        <v>295</v>
      </c>
      <c r="C3" s="372"/>
      <c r="D3" s="373"/>
      <c r="E3" s="108"/>
    </row>
    <row r="4" spans="1:5" ht="30" customHeight="1" x14ac:dyDescent="0.25">
      <c r="A4" s="108"/>
      <c r="B4" s="374"/>
      <c r="C4" s="375"/>
      <c r="D4" s="376"/>
      <c r="E4" s="108"/>
    </row>
    <row r="5" spans="1:5" ht="30" customHeight="1" x14ac:dyDescent="0.25">
      <c r="A5" s="108"/>
      <c r="B5" s="377" t="s">
        <v>288</v>
      </c>
      <c r="C5" s="378"/>
      <c r="D5" s="379" t="s">
        <v>289</v>
      </c>
      <c r="E5" s="108"/>
    </row>
    <row r="6" spans="1:5" ht="30" customHeight="1" x14ac:dyDescent="0.25">
      <c r="A6" s="108"/>
      <c r="B6" s="374"/>
      <c r="C6" s="375"/>
      <c r="D6" s="376"/>
      <c r="E6" s="108"/>
    </row>
    <row r="7" spans="1:5" ht="30" customHeight="1" x14ac:dyDescent="0.25">
      <c r="A7" s="108"/>
      <c r="B7" s="380" t="s">
        <v>290</v>
      </c>
      <c r="C7" s="381" t="s">
        <v>483</v>
      </c>
      <c r="D7" s="382">
        <v>3</v>
      </c>
      <c r="E7" s="108"/>
    </row>
    <row r="8" spans="1:5" ht="30" customHeight="1" x14ac:dyDescent="0.25">
      <c r="A8" s="108"/>
      <c r="B8" s="380"/>
      <c r="C8" s="383"/>
      <c r="D8" s="382"/>
      <c r="E8" s="108"/>
    </row>
    <row r="9" spans="1:5" ht="30" customHeight="1" x14ac:dyDescent="0.25">
      <c r="A9" s="108"/>
      <c r="B9" s="380" t="s">
        <v>155</v>
      </c>
      <c r="C9" s="381" t="s">
        <v>484</v>
      </c>
      <c r="D9" s="382">
        <v>4</v>
      </c>
      <c r="E9" s="108"/>
    </row>
    <row r="10" spans="1:5" ht="30" customHeight="1" x14ac:dyDescent="0.25">
      <c r="A10" s="108"/>
      <c r="B10" s="380"/>
      <c r="C10" s="383"/>
      <c r="D10" s="382"/>
      <c r="E10" s="108"/>
    </row>
    <row r="11" spans="1:5" ht="30" customHeight="1" x14ac:dyDescent="0.25">
      <c r="A11" s="108"/>
      <c r="B11" s="380" t="s">
        <v>151</v>
      </c>
      <c r="C11" s="381" t="s">
        <v>296</v>
      </c>
      <c r="D11" s="382">
        <v>5</v>
      </c>
      <c r="E11" s="108"/>
    </row>
    <row r="12" spans="1:5" ht="30" customHeight="1" x14ac:dyDescent="0.25">
      <c r="A12" s="108"/>
      <c r="B12" s="380"/>
      <c r="C12" s="383"/>
      <c r="D12" s="382"/>
      <c r="E12" s="108"/>
    </row>
    <row r="13" spans="1:5" s="536" customFormat="1" ht="30" customHeight="1" x14ac:dyDescent="0.25">
      <c r="B13" s="380" t="s">
        <v>291</v>
      </c>
      <c r="C13" s="381" t="s">
        <v>485</v>
      </c>
      <c r="D13" s="382">
        <v>6</v>
      </c>
    </row>
    <row r="14" spans="1:5" s="536" customFormat="1" ht="30" customHeight="1" x14ac:dyDescent="0.25">
      <c r="B14" s="380"/>
      <c r="C14" s="383"/>
      <c r="D14" s="382"/>
    </row>
    <row r="15" spans="1:5" ht="30" customHeight="1" x14ac:dyDescent="0.25">
      <c r="A15" s="108"/>
      <c r="B15" s="380" t="s">
        <v>486</v>
      </c>
      <c r="C15" s="381" t="s">
        <v>353</v>
      </c>
      <c r="D15" s="382">
        <v>7</v>
      </c>
      <c r="E15" s="108"/>
    </row>
    <row r="16" spans="1:5" ht="30" customHeight="1" x14ac:dyDescent="0.25">
      <c r="A16" s="108"/>
      <c r="B16" s="380"/>
      <c r="C16" s="383"/>
      <c r="D16" s="382"/>
      <c r="E16" s="108"/>
    </row>
    <row r="17" spans="1:5" ht="30" customHeight="1" x14ac:dyDescent="0.25">
      <c r="A17" s="108"/>
      <c r="B17" s="380" t="s">
        <v>292</v>
      </c>
      <c r="C17" s="381" t="s">
        <v>354</v>
      </c>
      <c r="D17" s="382">
        <v>8</v>
      </c>
      <c r="E17" s="108"/>
    </row>
    <row r="18" spans="1:5" ht="30" customHeight="1" x14ac:dyDescent="0.25">
      <c r="A18" s="108"/>
      <c r="B18" s="380"/>
      <c r="C18" s="381"/>
      <c r="D18" s="382"/>
      <c r="E18" s="108"/>
    </row>
    <row r="19" spans="1:5" ht="30" customHeight="1" x14ac:dyDescent="0.25">
      <c r="A19" s="108"/>
      <c r="B19" s="377" t="s">
        <v>293</v>
      </c>
      <c r="C19" s="384" t="s">
        <v>294</v>
      </c>
      <c r="D19" s="376"/>
      <c r="E19" s="108"/>
    </row>
    <row r="20" spans="1:5" ht="30" customHeight="1" x14ac:dyDescent="0.25">
      <c r="A20" s="108"/>
      <c r="B20" s="377"/>
      <c r="C20" s="384"/>
      <c r="D20" s="376"/>
      <c r="E20" s="108"/>
    </row>
    <row r="21" spans="1:5" ht="30" customHeight="1" thickBot="1" x14ac:dyDescent="0.3">
      <c r="A21" s="108"/>
      <c r="B21" s="385"/>
      <c r="C21" s="386"/>
      <c r="D21" s="387"/>
      <c r="E21" s="108"/>
    </row>
    <row r="22" spans="1:5" ht="30" customHeight="1" x14ac:dyDescent="0.25">
      <c r="A22" s="108"/>
      <c r="E22" s="108"/>
    </row>
    <row r="23" spans="1:5" ht="30" customHeight="1" x14ac:dyDescent="0.25"/>
  </sheetData>
  <pageMargins left="0.74803149606299213" right="0.74803149606299213" top="1.2598425196850394" bottom="0.98425196850393704" header="0.74803149606299213" footer="0.51181102362204722"/>
  <pageSetup orientation="portrait" horizontalDpi="90" verticalDpi="9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88"/>
  <sheetViews>
    <sheetView tabSelected="1" zoomScale="85" zoomScaleNormal="85" workbookViewId="0">
      <pane xSplit="3" ySplit="11" topLeftCell="E30" activePane="bottomRight" state="frozen"/>
      <selection pane="topRight" activeCell="D1" sqref="D1"/>
      <selection pane="bottomLeft" activeCell="A12" sqref="A12"/>
      <selection pane="bottomRight" activeCell="H36" sqref="H36"/>
    </sheetView>
  </sheetViews>
  <sheetFormatPr defaultColWidth="8.81640625" defaultRowHeight="14.5" x14ac:dyDescent="0.35"/>
  <cols>
    <col min="1" max="1" width="8.81640625" style="25"/>
    <col min="2" max="2" width="50.81640625" style="683" customWidth="1"/>
    <col min="3" max="3" width="19.453125" style="25" customWidth="1"/>
    <col min="4" max="4" width="12" style="68" customWidth="1"/>
    <col min="5" max="5" width="43" style="25" customWidth="1"/>
    <col min="6" max="6" width="16.7265625" style="25" customWidth="1"/>
    <col min="7" max="7" width="36.1796875" style="25" customWidth="1"/>
    <col min="8" max="8" width="15.453125" style="25" customWidth="1"/>
    <col min="9" max="9" width="14.7265625" style="25" customWidth="1"/>
    <col min="10" max="10" width="23.81640625" style="25" customWidth="1"/>
    <col min="11" max="12" width="14.26953125" style="25" bestFit="1" customWidth="1"/>
    <col min="13" max="13" width="10.54296875" style="25" bestFit="1" customWidth="1"/>
    <col min="14" max="16384" width="8.81640625" style="25"/>
  </cols>
  <sheetData>
    <row r="1" spans="2:14" s="654" customFormat="1" ht="19.5" customHeight="1" thickTop="1" thickBot="1" x14ac:dyDescent="0.4">
      <c r="B1" s="684" t="s">
        <v>165</v>
      </c>
      <c r="C1" s="669" t="s">
        <v>587</v>
      </c>
      <c r="D1" s="22"/>
      <c r="E1" s="23"/>
      <c r="F1" s="23"/>
      <c r="G1" s="24"/>
    </row>
    <row r="2" spans="2:14" s="654" customFormat="1" ht="19.5" customHeight="1" thickBot="1" x14ac:dyDescent="0.4">
      <c r="B2" s="685" t="s">
        <v>171</v>
      </c>
      <c r="C2" s="832" t="str">
        <f>'Cover Page'!B6</f>
        <v xml:space="preserve">[First/Second] Africa Center of Excellence Higher Education Project for Development Impact </v>
      </c>
      <c r="D2" s="641"/>
      <c r="E2" s="642"/>
      <c r="F2" s="642" t="s">
        <v>150</v>
      </c>
      <c r="G2" s="30"/>
    </row>
    <row r="3" spans="2:14" s="654" customFormat="1" ht="19.5" customHeight="1" thickBot="1" x14ac:dyDescent="0.4">
      <c r="B3" s="686" t="s">
        <v>172</v>
      </c>
      <c r="C3" s="744" t="s">
        <v>540</v>
      </c>
      <c r="D3" s="641"/>
      <c r="E3" s="642"/>
      <c r="F3" s="642"/>
      <c r="G3" s="30"/>
    </row>
    <row r="4" spans="2:14" s="654" customFormat="1" ht="19.5" customHeight="1" thickBot="1" x14ac:dyDescent="0.4">
      <c r="B4" s="686" t="s">
        <v>173</v>
      </c>
      <c r="C4" s="670" t="s">
        <v>505</v>
      </c>
      <c r="D4" s="671"/>
      <c r="E4" s="672"/>
      <c r="F4" s="642"/>
      <c r="G4" s="30"/>
    </row>
    <row r="5" spans="2:14" s="654" customFormat="1" ht="19.5" customHeight="1" thickBot="1" x14ac:dyDescent="0.4">
      <c r="B5" s="685" t="s">
        <v>247</v>
      </c>
      <c r="C5" s="840" t="s">
        <v>549</v>
      </c>
      <c r="D5" s="641"/>
      <c r="E5" s="642"/>
      <c r="F5" s="642"/>
      <c r="G5" s="30"/>
      <c r="J5" s="868"/>
    </row>
    <row r="6" spans="2:14" s="654" customFormat="1" ht="19.5" customHeight="1" thickBot="1" x14ac:dyDescent="0.4">
      <c r="B6" s="686" t="s">
        <v>174</v>
      </c>
      <c r="C6" s="673" t="s">
        <v>594</v>
      </c>
      <c r="D6" s="641"/>
      <c r="E6" s="644"/>
      <c r="F6" s="642"/>
      <c r="G6" s="30"/>
    </row>
    <row r="7" spans="2:14" s="654" customFormat="1" ht="19.5" customHeight="1" thickBot="1" x14ac:dyDescent="0.4">
      <c r="B7" s="686" t="s">
        <v>175</v>
      </c>
      <c r="C7" s="643" t="s">
        <v>588</v>
      </c>
      <c r="D7" s="641"/>
      <c r="E7" s="642"/>
      <c r="F7" s="642"/>
      <c r="G7" s="30"/>
      <c r="H7" s="655"/>
    </row>
    <row r="8" spans="2:14" ht="15" thickBot="1" x14ac:dyDescent="0.4">
      <c r="B8" s="682"/>
      <c r="C8" s="35"/>
      <c r="D8" s="36"/>
      <c r="E8" s="35"/>
      <c r="F8" s="35"/>
      <c r="G8" s="37"/>
    </row>
    <row r="9" spans="2:14" ht="15" customHeight="1" x14ac:dyDescent="0.35">
      <c r="B9" s="38"/>
      <c r="C9" s="39"/>
      <c r="D9" s="874" t="s">
        <v>141</v>
      </c>
      <c r="E9" s="56" t="s">
        <v>142</v>
      </c>
      <c r="F9" s="738" t="s">
        <v>143</v>
      </c>
      <c r="G9" s="739" t="s">
        <v>144</v>
      </c>
    </row>
    <row r="10" spans="2:14" ht="15" thickBot="1" x14ac:dyDescent="0.4">
      <c r="B10" s="41"/>
      <c r="C10" s="42"/>
      <c r="D10" s="875"/>
      <c r="E10" s="730" t="s">
        <v>145</v>
      </c>
      <c r="F10" s="729" t="s">
        <v>146</v>
      </c>
      <c r="G10" s="740" t="s">
        <v>147</v>
      </c>
      <c r="I10" s="649"/>
      <c r="J10" s="650"/>
      <c r="K10" s="651"/>
      <c r="L10" s="650"/>
    </row>
    <row r="11" spans="2:14" ht="15" thickBot="1" x14ac:dyDescent="0.4">
      <c r="B11" s="41"/>
      <c r="C11" s="42"/>
      <c r="D11" s="876"/>
      <c r="E11" s="43"/>
      <c r="F11" s="44"/>
      <c r="G11" s="45"/>
    </row>
    <row r="12" spans="2:14" x14ac:dyDescent="0.35">
      <c r="B12" s="675" t="s">
        <v>148</v>
      </c>
      <c r="C12" s="47"/>
      <c r="D12" s="48"/>
      <c r="E12" s="691"/>
      <c r="F12" s="692"/>
      <c r="G12" s="693"/>
    </row>
    <row r="13" spans="2:14" x14ac:dyDescent="0.35">
      <c r="B13" s="46"/>
      <c r="C13" s="47"/>
      <c r="D13" s="48"/>
      <c r="E13" s="691"/>
      <c r="F13" s="692"/>
      <c r="G13" s="694"/>
    </row>
    <row r="14" spans="2:14" x14ac:dyDescent="0.35">
      <c r="B14" s="676" t="s">
        <v>524</v>
      </c>
      <c r="C14" s="678"/>
      <c r="D14" s="631"/>
      <c r="E14" s="695"/>
      <c r="F14" s="695"/>
      <c r="G14" s="696"/>
      <c r="H14" s="64"/>
      <c r="I14" s="57"/>
      <c r="J14" s="57"/>
      <c r="K14" s="64"/>
      <c r="L14" s="64"/>
      <c r="M14" s="522"/>
      <c r="N14" s="522"/>
    </row>
    <row r="15" spans="2:14" x14ac:dyDescent="0.35">
      <c r="B15" s="677" t="s">
        <v>542</v>
      </c>
      <c r="C15" s="679"/>
      <c r="D15" s="864"/>
      <c r="E15" s="869">
        <v>521521</v>
      </c>
      <c r="F15" s="865"/>
      <c r="G15" s="697"/>
    </row>
    <row r="16" spans="2:14" ht="15.5" x14ac:dyDescent="0.35">
      <c r="B16" s="872" t="s">
        <v>355</v>
      </c>
      <c r="C16" s="873"/>
      <c r="D16" s="864"/>
      <c r="E16" s="867"/>
      <c r="F16" s="865"/>
      <c r="G16" s="694"/>
      <c r="J16" s="870"/>
    </row>
    <row r="17" spans="2:12" ht="15" thickBot="1" x14ac:dyDescent="0.4">
      <c r="B17" s="877" t="s">
        <v>149</v>
      </c>
      <c r="C17" s="878"/>
      <c r="D17" s="48"/>
      <c r="E17" s="695">
        <v>0</v>
      </c>
      <c r="F17" s="695">
        <v>0</v>
      </c>
      <c r="G17" s="698"/>
      <c r="J17" s="866"/>
    </row>
    <row r="18" spans="2:12" s="53" customFormat="1" ht="19.5" customHeight="1" thickBot="1" x14ac:dyDescent="0.4">
      <c r="B18" s="70" t="s">
        <v>167</v>
      </c>
      <c r="C18" s="76" t="s">
        <v>150</v>
      </c>
      <c r="D18" s="52" t="s">
        <v>150</v>
      </c>
      <c r="E18" s="699">
        <f>SUM(E14:E16)</f>
        <v>521521</v>
      </c>
      <c r="F18" s="699">
        <f>SUM(F14:F16)</f>
        <v>0</v>
      </c>
      <c r="G18" s="700">
        <f>SUM(G14:G16)</f>
        <v>0</v>
      </c>
      <c r="I18" s="54"/>
      <c r="J18" s="638"/>
    </row>
    <row r="19" spans="2:12" x14ac:dyDescent="0.35">
      <c r="B19" s="674" t="s">
        <v>333</v>
      </c>
      <c r="C19" s="55"/>
      <c r="D19" s="56"/>
      <c r="E19" s="701"/>
      <c r="F19" s="702"/>
      <c r="G19" s="703"/>
    </row>
    <row r="20" spans="2:12" x14ac:dyDescent="0.35">
      <c r="B20" s="680" t="s">
        <v>524</v>
      </c>
      <c r="C20" s="630"/>
      <c r="D20" s="631"/>
      <c r="E20" s="704"/>
      <c r="F20" s="704"/>
      <c r="G20" s="696"/>
      <c r="H20" s="64"/>
      <c r="I20" s="64"/>
      <c r="J20" s="57"/>
      <c r="K20" s="57"/>
    </row>
    <row r="21" spans="2:12" x14ac:dyDescent="0.35">
      <c r="B21" s="677" t="s">
        <v>525</v>
      </c>
      <c r="C21" s="47"/>
      <c r="D21" s="864"/>
      <c r="E21" s="866">
        <v>12803300</v>
      </c>
      <c r="F21" s="865"/>
      <c r="G21" s="705"/>
      <c r="H21" s="64"/>
    </row>
    <row r="22" spans="2:12" x14ac:dyDescent="0.35">
      <c r="B22" s="677" t="s">
        <v>506</v>
      </c>
      <c r="C22" s="51"/>
      <c r="D22" s="48"/>
      <c r="E22" s="695"/>
      <c r="F22" s="695"/>
      <c r="G22" s="705"/>
    </row>
    <row r="23" spans="2:12" ht="15" thickBot="1" x14ac:dyDescent="0.4">
      <c r="B23" s="879"/>
      <c r="C23" s="880"/>
      <c r="D23" s="48"/>
      <c r="E23" s="695"/>
      <c r="F23" s="695"/>
      <c r="G23" s="705"/>
      <c r="J23" s="57"/>
    </row>
    <row r="24" spans="2:12" s="53" customFormat="1" ht="20.25" customHeight="1" thickBot="1" x14ac:dyDescent="0.4">
      <c r="B24" s="70" t="s">
        <v>166</v>
      </c>
      <c r="C24" s="76" t="s">
        <v>152</v>
      </c>
      <c r="D24" s="52" t="s">
        <v>152</v>
      </c>
      <c r="E24" s="699">
        <f>SUM(E20:E23)</f>
        <v>12803300</v>
      </c>
      <c r="F24" s="699">
        <f>SUM(F20:F23)</f>
        <v>0</v>
      </c>
      <c r="G24" s="699">
        <f>SUM(G20:G23)</f>
        <v>0</v>
      </c>
      <c r="H24" s="54"/>
      <c r="I24" s="59"/>
      <c r="J24" s="59"/>
      <c r="K24" s="59"/>
      <c r="L24" s="638"/>
    </row>
    <row r="25" spans="2:12" ht="15" thickBot="1" x14ac:dyDescent="0.4">
      <c r="B25" s="50"/>
      <c r="C25" s="60"/>
      <c r="D25" s="61"/>
      <c r="E25" s="706"/>
      <c r="F25" s="706"/>
      <c r="G25" s="694"/>
      <c r="J25" s="57"/>
    </row>
    <row r="26" spans="2:12" s="53" customFormat="1" ht="20.25" customHeight="1" thickBot="1" x14ac:dyDescent="0.4">
      <c r="B26" s="717" t="s">
        <v>168</v>
      </c>
      <c r="C26" s="76" t="s">
        <v>153</v>
      </c>
      <c r="D26" s="52" t="s">
        <v>153</v>
      </c>
      <c r="E26" s="715">
        <f>E18+E24</f>
        <v>13324821</v>
      </c>
      <c r="F26" s="715">
        <f>F18+F24</f>
        <v>0</v>
      </c>
      <c r="G26" s="716">
        <f>G18+G24</f>
        <v>0</v>
      </c>
    </row>
    <row r="27" spans="2:12" x14ac:dyDescent="0.35">
      <c r="B27" s="73"/>
      <c r="C27" s="633"/>
      <c r="D27" s="62"/>
      <c r="E27" s="691"/>
      <c r="F27" s="692"/>
      <c r="G27" s="694"/>
      <c r="J27" s="58"/>
    </row>
    <row r="28" spans="2:12" x14ac:dyDescent="0.35">
      <c r="B28" s="787" t="s">
        <v>518</v>
      </c>
      <c r="C28" s="633" t="s">
        <v>519</v>
      </c>
      <c r="D28" s="653" t="s">
        <v>334</v>
      </c>
      <c r="E28" s="691"/>
      <c r="F28" s="692"/>
      <c r="G28" s="694"/>
      <c r="J28" s="650"/>
      <c r="K28" s="651"/>
      <c r="L28" s="650"/>
    </row>
    <row r="29" spans="2:12" ht="41.15" customHeight="1" x14ac:dyDescent="0.35">
      <c r="B29" s="722" t="s">
        <v>572</v>
      </c>
      <c r="C29" s="681">
        <v>1</v>
      </c>
      <c r="D29" s="632"/>
      <c r="E29" s="707"/>
      <c r="F29" s="707"/>
      <c r="G29" s="708"/>
      <c r="H29" s="64"/>
      <c r="I29" s="646"/>
      <c r="J29" s="646"/>
      <c r="K29" s="647"/>
      <c r="L29" s="648"/>
    </row>
    <row r="30" spans="2:12" ht="30" customHeight="1" x14ac:dyDescent="0.35">
      <c r="B30" s="723" t="s">
        <v>526</v>
      </c>
      <c r="C30" s="681">
        <v>1</v>
      </c>
      <c r="D30" s="632"/>
      <c r="E30" s="707">
        <v>2485195</v>
      </c>
      <c r="F30" s="707"/>
      <c r="G30" s="708"/>
      <c r="H30" s="64"/>
      <c r="I30" s="646"/>
      <c r="J30" s="646"/>
      <c r="K30" s="647"/>
      <c r="L30" s="648"/>
    </row>
    <row r="31" spans="2:12" ht="26.5" customHeight="1" x14ac:dyDescent="0.35">
      <c r="B31" s="723" t="s">
        <v>527</v>
      </c>
      <c r="C31" s="681">
        <v>1</v>
      </c>
      <c r="D31" s="690"/>
      <c r="E31" s="707">
        <v>1888116.2300000009</v>
      </c>
      <c r="F31" s="707"/>
      <c r="G31" s="708"/>
      <c r="H31" s="64"/>
      <c r="I31" s="646">
        <v>1888116.2300000009</v>
      </c>
      <c r="J31" s="871"/>
      <c r="K31" s="647"/>
      <c r="L31" s="648"/>
    </row>
    <row r="32" spans="2:12" ht="26.5" customHeight="1" x14ac:dyDescent="0.35">
      <c r="B32" s="723" t="s">
        <v>575</v>
      </c>
      <c r="C32" s="681">
        <v>1</v>
      </c>
      <c r="D32" s="690"/>
      <c r="E32" s="707"/>
      <c r="F32" s="707"/>
      <c r="G32" s="708"/>
      <c r="H32" s="64"/>
      <c r="I32" s="646"/>
      <c r="J32" s="646"/>
      <c r="K32" s="647"/>
      <c r="L32" s="648"/>
    </row>
    <row r="33" spans="2:13" ht="26.5" customHeight="1" x14ac:dyDescent="0.35">
      <c r="B33" s="723" t="s">
        <v>528</v>
      </c>
      <c r="C33" s="681">
        <v>1</v>
      </c>
      <c r="D33" s="632"/>
      <c r="E33" s="707">
        <v>4593248.3099999996</v>
      </c>
      <c r="F33" s="707"/>
      <c r="G33" s="708"/>
      <c r="H33" s="64"/>
      <c r="I33" s="646"/>
      <c r="J33" s="646"/>
      <c r="K33" s="647"/>
      <c r="L33" s="648"/>
    </row>
    <row r="34" spans="2:13" x14ac:dyDescent="0.35">
      <c r="B34" s="726" t="s">
        <v>529</v>
      </c>
      <c r="C34" s="681"/>
      <c r="D34" s="48"/>
      <c r="E34" s="707">
        <f>SUM(E30:E33)</f>
        <v>8966559.5399999991</v>
      </c>
      <c r="F34" s="724">
        <f>SUM(F30:F33)</f>
        <v>0</v>
      </c>
      <c r="G34" s="724">
        <f>SUM(G30:G33)</f>
        <v>0</v>
      </c>
      <c r="I34" s="649"/>
      <c r="J34" s="646"/>
      <c r="K34" s="647"/>
      <c r="L34" s="647"/>
      <c r="M34" s="645"/>
    </row>
    <row r="35" spans="2:13" ht="41.15" customHeight="1" x14ac:dyDescent="0.35">
      <c r="B35" s="722" t="s">
        <v>573</v>
      </c>
      <c r="C35" s="681">
        <v>2</v>
      </c>
      <c r="D35" s="632"/>
      <c r="E35" s="707">
        <v>0</v>
      </c>
      <c r="F35" s="707">
        <v>0</v>
      </c>
      <c r="G35" s="708">
        <v>0</v>
      </c>
      <c r="H35" s="64"/>
      <c r="I35" s="646"/>
      <c r="J35" s="646"/>
      <c r="K35" s="647"/>
      <c r="L35" s="648"/>
    </row>
    <row r="36" spans="2:13" ht="30" customHeight="1" x14ac:dyDescent="0.35">
      <c r="B36" s="723" t="s">
        <v>526</v>
      </c>
      <c r="C36" s="681">
        <v>2</v>
      </c>
      <c r="D36" s="632"/>
      <c r="E36" s="707"/>
      <c r="F36" s="707"/>
      <c r="G36" s="708"/>
      <c r="H36" s="64"/>
      <c r="I36" s="646"/>
      <c r="J36" s="646"/>
      <c r="K36" s="647"/>
      <c r="L36" s="648"/>
    </row>
    <row r="37" spans="2:13" ht="26.5" customHeight="1" x14ac:dyDescent="0.35">
      <c r="B37" s="723" t="s">
        <v>527</v>
      </c>
      <c r="C37" s="681">
        <v>2</v>
      </c>
      <c r="D37" s="690"/>
      <c r="E37" s="707"/>
      <c r="F37" s="707"/>
      <c r="G37" s="708"/>
      <c r="H37" s="64"/>
      <c r="I37" s="646"/>
      <c r="J37" s="646"/>
      <c r="K37" s="647"/>
      <c r="L37" s="648"/>
    </row>
    <row r="38" spans="2:13" ht="26.5" customHeight="1" x14ac:dyDescent="0.35">
      <c r="B38" s="723" t="s">
        <v>575</v>
      </c>
      <c r="C38" s="681">
        <v>2</v>
      </c>
      <c r="D38" s="690"/>
      <c r="E38" s="707"/>
      <c r="F38" s="707"/>
      <c r="G38" s="708"/>
      <c r="H38" s="64"/>
      <c r="I38" s="646"/>
      <c r="J38" s="646"/>
      <c r="K38" s="647"/>
      <c r="L38" s="648"/>
    </row>
    <row r="39" spans="2:13" ht="26.5" customHeight="1" x14ac:dyDescent="0.35">
      <c r="B39" s="723" t="s">
        <v>528</v>
      </c>
      <c r="C39" s="681">
        <v>2</v>
      </c>
      <c r="D39" s="632"/>
      <c r="E39" s="707"/>
      <c r="F39" s="707"/>
      <c r="G39" s="708"/>
      <c r="H39" s="64"/>
      <c r="I39" s="646"/>
      <c r="J39" s="646"/>
      <c r="K39" s="647"/>
      <c r="L39" s="648"/>
    </row>
    <row r="40" spans="2:13" x14ac:dyDescent="0.35">
      <c r="B40" s="726" t="s">
        <v>520</v>
      </c>
      <c r="C40" s="681"/>
      <c r="D40" s="48"/>
      <c r="E40" s="724">
        <v>0</v>
      </c>
      <c r="F40" s="724">
        <v>0</v>
      </c>
      <c r="G40" s="725">
        <v>0</v>
      </c>
      <c r="I40" s="649"/>
      <c r="J40" s="646"/>
      <c r="K40" s="647"/>
      <c r="L40" s="647"/>
      <c r="M40" s="645"/>
    </row>
    <row r="41" spans="2:13" ht="41.15" customHeight="1" x14ac:dyDescent="0.35">
      <c r="B41" s="722" t="s">
        <v>574</v>
      </c>
      <c r="C41" s="681">
        <v>3</v>
      </c>
      <c r="D41" s="632"/>
      <c r="E41" s="707"/>
      <c r="F41" s="707"/>
      <c r="G41" s="708"/>
      <c r="H41" s="64"/>
      <c r="I41" s="646"/>
      <c r="J41" s="646"/>
      <c r="K41" s="647"/>
      <c r="L41" s="648"/>
    </row>
    <row r="42" spans="2:13" ht="30" customHeight="1" x14ac:dyDescent="0.35">
      <c r="B42" s="723" t="s">
        <v>526</v>
      </c>
      <c r="C42" s="681">
        <v>3</v>
      </c>
      <c r="D42" s="632"/>
      <c r="E42" s="707"/>
      <c r="F42" s="707"/>
      <c r="G42" s="708"/>
      <c r="H42" s="64"/>
      <c r="I42" s="646"/>
      <c r="J42" s="646"/>
      <c r="K42" s="647"/>
      <c r="L42" s="648"/>
    </row>
    <row r="43" spans="2:13" ht="26.5" customHeight="1" x14ac:dyDescent="0.35">
      <c r="B43" s="723" t="s">
        <v>527</v>
      </c>
      <c r="C43" s="681">
        <v>3</v>
      </c>
      <c r="D43" s="690"/>
      <c r="E43" s="707"/>
      <c r="F43" s="707"/>
      <c r="G43" s="708"/>
      <c r="H43" s="64"/>
      <c r="I43" s="646"/>
      <c r="J43" s="646"/>
      <c r="K43" s="647"/>
      <c r="L43" s="648"/>
    </row>
    <row r="44" spans="2:13" ht="26.5" customHeight="1" x14ac:dyDescent="0.35">
      <c r="B44" s="723" t="s">
        <v>528</v>
      </c>
      <c r="C44" s="681">
        <v>3</v>
      </c>
      <c r="D44" s="632"/>
      <c r="E44" s="707"/>
      <c r="F44" s="707"/>
      <c r="G44" s="708"/>
      <c r="H44" s="64"/>
      <c r="I44" s="646"/>
      <c r="J44" s="646"/>
      <c r="K44" s="647"/>
      <c r="L44" s="648"/>
    </row>
    <row r="45" spans="2:13" x14ac:dyDescent="0.35">
      <c r="B45" s="726" t="s">
        <v>521</v>
      </c>
      <c r="C45" s="681"/>
      <c r="D45" s="48"/>
      <c r="E45" s="724">
        <f>SUM(E42:E44)</f>
        <v>0</v>
      </c>
      <c r="F45" s="724">
        <f t="shared" ref="F45:G45" si="0">SUM(F42:F44)</f>
        <v>0</v>
      </c>
      <c r="G45" s="724">
        <f t="shared" si="0"/>
        <v>0</v>
      </c>
      <c r="I45" s="649"/>
      <c r="J45" s="646"/>
      <c r="K45" s="647"/>
      <c r="L45" s="647"/>
      <c r="M45" s="645"/>
    </row>
    <row r="46" spans="2:13" ht="41.15" customHeight="1" x14ac:dyDescent="0.35">
      <c r="B46" s="722" t="s">
        <v>547</v>
      </c>
      <c r="C46" s="681">
        <v>4</v>
      </c>
      <c r="D46" s="632"/>
      <c r="E46" s="707"/>
      <c r="F46" s="707"/>
      <c r="G46" s="708"/>
      <c r="H46" s="64"/>
      <c r="I46" s="646"/>
      <c r="J46" s="646"/>
      <c r="K46" s="647"/>
      <c r="L46" s="648"/>
    </row>
    <row r="47" spans="2:13" ht="30" customHeight="1" x14ac:dyDescent="0.35">
      <c r="B47" s="723" t="s">
        <v>526</v>
      </c>
      <c r="C47" s="681">
        <v>4</v>
      </c>
      <c r="D47" s="632"/>
      <c r="E47" s="707"/>
      <c r="F47" s="707"/>
      <c r="G47" s="708"/>
      <c r="H47" s="64"/>
      <c r="I47" s="646"/>
      <c r="J47" s="646"/>
      <c r="K47" s="647"/>
      <c r="L47" s="648"/>
    </row>
    <row r="48" spans="2:13" ht="26.5" customHeight="1" x14ac:dyDescent="0.35">
      <c r="B48" s="723" t="s">
        <v>527</v>
      </c>
      <c r="C48" s="681">
        <v>4</v>
      </c>
      <c r="D48" s="690"/>
      <c r="E48" s="707"/>
      <c r="F48" s="707"/>
      <c r="G48" s="708"/>
      <c r="H48" s="64"/>
      <c r="I48" s="646"/>
      <c r="J48" s="646"/>
      <c r="K48" s="647"/>
      <c r="L48" s="648"/>
    </row>
    <row r="49" spans="2:13" ht="26.5" customHeight="1" x14ac:dyDescent="0.35">
      <c r="B49" s="723" t="s">
        <v>528</v>
      </c>
      <c r="C49" s="681">
        <v>4</v>
      </c>
      <c r="D49" s="632"/>
      <c r="E49" s="707"/>
      <c r="F49" s="707"/>
      <c r="G49" s="708"/>
      <c r="H49" s="64"/>
      <c r="I49" s="646"/>
      <c r="J49" s="646"/>
      <c r="K49" s="647"/>
      <c r="L49" s="648"/>
    </row>
    <row r="50" spans="2:13" ht="26.5" customHeight="1" x14ac:dyDescent="0.35">
      <c r="B50" s="723" t="s">
        <v>550</v>
      </c>
      <c r="C50" s="681">
        <v>4</v>
      </c>
      <c r="D50" s="632"/>
      <c r="E50" s="707"/>
      <c r="F50" s="707"/>
      <c r="G50" s="833"/>
      <c r="H50" s="64"/>
      <c r="I50" s="646"/>
      <c r="J50" s="646"/>
      <c r="K50" s="647"/>
      <c r="L50" s="648"/>
    </row>
    <row r="51" spans="2:13" ht="15" thickBot="1" x14ac:dyDescent="0.4">
      <c r="B51" s="726" t="s">
        <v>522</v>
      </c>
      <c r="C51" s="681"/>
      <c r="D51" s="48"/>
      <c r="E51" s="724"/>
      <c r="F51" s="724"/>
      <c r="G51" s="724"/>
      <c r="I51" s="649"/>
      <c r="J51" s="646"/>
      <c r="K51" s="647"/>
      <c r="L51" s="647"/>
      <c r="M51" s="645"/>
    </row>
    <row r="52" spans="2:13" ht="15" thickBot="1" x14ac:dyDescent="0.4">
      <c r="B52" s="727" t="s">
        <v>543</v>
      </c>
      <c r="C52" s="731"/>
      <c r="D52" s="732"/>
      <c r="E52" s="728"/>
      <c r="F52" s="728"/>
      <c r="G52" s="728"/>
      <c r="I52" s="649"/>
      <c r="J52" s="646"/>
      <c r="K52" s="647"/>
      <c r="L52" s="647"/>
      <c r="M52" s="645"/>
    </row>
    <row r="53" spans="2:13" ht="15" thickBot="1" x14ac:dyDescent="0.4">
      <c r="B53" s="742"/>
      <c r="C53" s="743"/>
      <c r="D53" s="61"/>
      <c r="E53" s="701"/>
      <c r="F53" s="701"/>
      <c r="G53" s="701"/>
      <c r="I53" s="649"/>
      <c r="J53" s="646"/>
      <c r="K53" s="647"/>
      <c r="L53" s="647"/>
      <c r="M53" s="645"/>
    </row>
    <row r="54" spans="2:13" s="737" customFormat="1" ht="16" thickBot="1" x14ac:dyDescent="0.4">
      <c r="B54" s="718" t="s">
        <v>185</v>
      </c>
      <c r="C54" s="733" t="s">
        <v>156</v>
      </c>
      <c r="D54" s="733" t="s">
        <v>156</v>
      </c>
      <c r="E54" s="734"/>
      <c r="F54" s="734"/>
      <c r="G54" s="734"/>
      <c r="H54" s="735"/>
      <c r="I54" s="736"/>
      <c r="J54" s="736"/>
      <c r="K54" s="736"/>
      <c r="L54" s="735"/>
    </row>
    <row r="55" spans="2:13" ht="15" thickBot="1" x14ac:dyDescent="0.4">
      <c r="B55" s="524"/>
      <c r="C55" s="525"/>
      <c r="D55" s="63"/>
      <c r="E55" s="701"/>
      <c r="F55" s="702"/>
      <c r="G55" s="703"/>
      <c r="I55" s="57"/>
      <c r="J55" s="57"/>
    </row>
    <row r="56" spans="2:13" ht="16" thickBot="1" x14ac:dyDescent="0.4">
      <c r="B56" s="526"/>
      <c r="C56" s="527"/>
      <c r="D56" s="528"/>
      <c r="E56" s="709"/>
      <c r="F56" s="709"/>
      <c r="G56" s="710"/>
      <c r="I56" s="64"/>
    </row>
    <row r="57" spans="2:13" ht="16" thickBot="1" x14ac:dyDescent="0.4">
      <c r="B57" s="75" t="s">
        <v>157</v>
      </c>
      <c r="C57" s="76" t="s">
        <v>158</v>
      </c>
      <c r="D57" s="537" t="s">
        <v>158</v>
      </c>
      <c r="E57" s="714"/>
      <c r="F57" s="714"/>
      <c r="G57" s="714"/>
      <c r="I57" s="64"/>
      <c r="J57" s="64"/>
      <c r="K57" s="522"/>
      <c r="L57" s="64"/>
    </row>
    <row r="58" spans="2:13" ht="9.75" customHeight="1" x14ac:dyDescent="0.35">
      <c r="B58" s="668"/>
      <c r="C58" s="633"/>
      <c r="D58" s="65"/>
      <c r="E58" s="691"/>
      <c r="F58" s="692"/>
      <c r="G58" s="694"/>
    </row>
    <row r="59" spans="2:13" ht="15.5" x14ac:dyDescent="0.35">
      <c r="B59" s="881" t="s">
        <v>301</v>
      </c>
      <c r="C59" s="882"/>
      <c r="D59" s="48"/>
      <c r="E59" s="691"/>
      <c r="F59" s="692"/>
      <c r="G59" s="694"/>
    </row>
    <row r="60" spans="2:13" x14ac:dyDescent="0.35">
      <c r="B60" s="680" t="s">
        <v>524</v>
      </c>
      <c r="C60" s="678"/>
      <c r="D60" s="631"/>
      <c r="E60" s="704">
        <v>0</v>
      </c>
      <c r="F60" s="704">
        <v>0</v>
      </c>
      <c r="G60" s="696">
        <v>0</v>
      </c>
      <c r="H60" s="64"/>
      <c r="I60" s="64"/>
      <c r="J60" s="64"/>
      <c r="K60" s="64"/>
      <c r="L60" s="64"/>
    </row>
    <row r="61" spans="2:13" x14ac:dyDescent="0.35">
      <c r="B61" s="677" t="s">
        <v>525</v>
      </c>
      <c r="C61" s="679"/>
      <c r="D61" s="48"/>
      <c r="E61" s="704">
        <v>0</v>
      </c>
      <c r="F61" s="704">
        <v>0</v>
      </c>
      <c r="G61" s="696">
        <v>0</v>
      </c>
      <c r="I61" s="64"/>
      <c r="J61" s="64"/>
      <c r="K61" s="64"/>
    </row>
    <row r="62" spans="2:13" ht="15" thickBot="1" x14ac:dyDescent="0.4">
      <c r="B62" s="872" t="s">
        <v>551</v>
      </c>
      <c r="C62" s="873"/>
      <c r="D62" s="48"/>
      <c r="E62" s="704">
        <v>0</v>
      </c>
      <c r="F62" s="704">
        <v>0</v>
      </c>
      <c r="G62" s="696">
        <v>0</v>
      </c>
    </row>
    <row r="63" spans="2:13" ht="19.5" customHeight="1" thickBot="1" x14ac:dyDescent="0.4">
      <c r="B63" s="687" t="s">
        <v>159</v>
      </c>
      <c r="C63" s="76" t="s">
        <v>160</v>
      </c>
      <c r="D63" s="537" t="s">
        <v>160</v>
      </c>
      <c r="E63" s="719">
        <f>SUM(E60:E62)</f>
        <v>0</v>
      </c>
      <c r="F63" s="719">
        <f>SUM(F60:F62)</f>
        <v>0</v>
      </c>
      <c r="G63" s="720">
        <f>SUM(G60:G62)</f>
        <v>0</v>
      </c>
    </row>
    <row r="64" spans="2:13" ht="19.5" customHeight="1" thickTop="1" thickBot="1" x14ac:dyDescent="0.4">
      <c r="B64" s="688" t="s">
        <v>161</v>
      </c>
      <c r="C64" s="538" t="s">
        <v>162</v>
      </c>
      <c r="D64" s="539" t="s">
        <v>162</v>
      </c>
      <c r="E64" s="711">
        <f>E57-E63</f>
        <v>0</v>
      </c>
      <c r="F64" s="711">
        <f>F57-F63</f>
        <v>0</v>
      </c>
      <c r="G64" s="712">
        <f>G57-G63</f>
        <v>0</v>
      </c>
    </row>
    <row r="65" spans="2:7" ht="15" thickTop="1" x14ac:dyDescent="0.35">
      <c r="B65" s="25"/>
      <c r="D65" s="67"/>
      <c r="E65" s="713"/>
      <c r="F65" s="713"/>
      <c r="G65" s="713"/>
    </row>
    <row r="66" spans="2:7" ht="15" hidden="1" customHeight="1" x14ac:dyDescent="0.35">
      <c r="D66" s="68" t="s">
        <v>336</v>
      </c>
      <c r="E66" s="25" t="s">
        <v>337</v>
      </c>
    </row>
    <row r="67" spans="2:7" ht="15" hidden="1" customHeight="1" x14ac:dyDescent="0.35">
      <c r="B67" s="683" t="s">
        <v>335</v>
      </c>
      <c r="D67" s="521">
        <f>(F45+33991)-E45</f>
        <v>33991</v>
      </c>
      <c r="E67" s="64">
        <f>D67+E45</f>
        <v>33991</v>
      </c>
    </row>
    <row r="68" spans="2:7" ht="15" hidden="1" customHeight="1" x14ac:dyDescent="0.35">
      <c r="B68" s="683" t="s">
        <v>338</v>
      </c>
    </row>
    <row r="69" spans="2:7" ht="15" hidden="1" customHeight="1" x14ac:dyDescent="0.35">
      <c r="B69" s="683" t="s">
        <v>339</v>
      </c>
    </row>
    <row r="70" spans="2:7" x14ac:dyDescent="0.35">
      <c r="B70" s="66" t="s">
        <v>530</v>
      </c>
      <c r="E70" s="721"/>
    </row>
    <row r="71" spans="2:7" s="635" customFormat="1" ht="18.5" hidden="1" x14ac:dyDescent="0.45">
      <c r="B71" s="634"/>
      <c r="D71" s="636"/>
      <c r="E71" s="637"/>
    </row>
    <row r="72" spans="2:7" hidden="1" x14ac:dyDescent="0.35">
      <c r="F72" s="40" t="s">
        <v>142</v>
      </c>
      <c r="G72" s="40" t="s">
        <v>142</v>
      </c>
    </row>
    <row r="73" spans="2:7" hidden="1" x14ac:dyDescent="0.35">
      <c r="F73" s="49" t="s">
        <v>145</v>
      </c>
      <c r="G73" s="49" t="s">
        <v>145</v>
      </c>
    </row>
    <row r="74" spans="2:7" hidden="1" x14ac:dyDescent="0.35">
      <c r="B74" s="71" t="s">
        <v>502</v>
      </c>
      <c r="D74" s="656" t="s">
        <v>503</v>
      </c>
      <c r="E74" s="657" t="s">
        <v>500</v>
      </c>
      <c r="F74" s="660" t="s">
        <v>489</v>
      </c>
      <c r="G74" s="658" t="s">
        <v>501</v>
      </c>
    </row>
    <row r="75" spans="2:7" ht="24.5" hidden="1" x14ac:dyDescent="0.35">
      <c r="B75" s="689" t="s">
        <v>507</v>
      </c>
      <c r="C75" s="72" t="s">
        <v>169</v>
      </c>
      <c r="D75" s="659">
        <v>0.65</v>
      </c>
      <c r="E75" s="659">
        <v>0.35</v>
      </c>
      <c r="F75" s="661">
        <f>D75*E29</f>
        <v>0</v>
      </c>
      <c r="G75" s="661">
        <f>E75*E29</f>
        <v>0</v>
      </c>
    </row>
    <row r="76" spans="2:7" ht="24.5" hidden="1" x14ac:dyDescent="0.35">
      <c r="B76" s="689" t="s">
        <v>508</v>
      </c>
      <c r="C76" s="72" t="s">
        <v>170</v>
      </c>
      <c r="D76" s="659"/>
      <c r="E76" s="659">
        <v>1</v>
      </c>
      <c r="F76" s="661">
        <f>D76*E34</f>
        <v>0</v>
      </c>
      <c r="G76" s="661">
        <f>E76*E34</f>
        <v>8966559.5399999991</v>
      </c>
    </row>
    <row r="77" spans="2:7" hidden="1" x14ac:dyDescent="0.35">
      <c r="B77" s="689" t="s">
        <v>509</v>
      </c>
      <c r="C77" s="72" t="s">
        <v>179</v>
      </c>
      <c r="D77" s="659"/>
      <c r="E77" s="659">
        <v>0</v>
      </c>
      <c r="F77" s="660"/>
      <c r="G77" s="660"/>
    </row>
    <row r="78" spans="2:7" ht="24.5" hidden="1" x14ac:dyDescent="0.35">
      <c r="B78" s="689" t="s">
        <v>510</v>
      </c>
      <c r="C78" s="72" t="s">
        <v>180</v>
      </c>
      <c r="D78" s="659"/>
      <c r="E78" s="659"/>
      <c r="F78" s="660"/>
      <c r="G78" s="660"/>
    </row>
    <row r="79" spans="2:7" hidden="1" x14ac:dyDescent="0.35">
      <c r="B79" s="689" t="s">
        <v>511</v>
      </c>
      <c r="C79" s="72" t="s">
        <v>181</v>
      </c>
      <c r="D79" s="659">
        <v>0.5</v>
      </c>
      <c r="E79" s="659">
        <v>0.5</v>
      </c>
      <c r="F79" s="661" t="e">
        <f>D79*#REF!</f>
        <v>#REF!</v>
      </c>
      <c r="G79" s="661" t="e">
        <f>E79*#REF!</f>
        <v>#REF!</v>
      </c>
    </row>
    <row r="80" spans="2:7" hidden="1" x14ac:dyDescent="0.35">
      <c r="B80" s="689" t="s">
        <v>512</v>
      </c>
      <c r="C80" s="72" t="s">
        <v>182</v>
      </c>
      <c r="D80" s="659">
        <v>0.5</v>
      </c>
      <c r="E80" s="659">
        <v>0.5</v>
      </c>
      <c r="F80" s="661">
        <f>D80*E44</f>
        <v>0</v>
      </c>
      <c r="G80" s="661">
        <f>E80*E44</f>
        <v>0</v>
      </c>
    </row>
    <row r="81" spans="2:7" ht="28" hidden="1" x14ac:dyDescent="0.35">
      <c r="B81" s="689" t="s">
        <v>513</v>
      </c>
      <c r="C81" s="72" t="s">
        <v>183</v>
      </c>
      <c r="D81" s="659">
        <v>0.33</v>
      </c>
      <c r="E81" s="659">
        <v>0.67</v>
      </c>
      <c r="F81" s="661">
        <f>E45*D81</f>
        <v>0</v>
      </c>
      <c r="G81" s="661">
        <f>E81*E45</f>
        <v>0</v>
      </c>
    </row>
    <row r="82" spans="2:7" hidden="1" x14ac:dyDescent="0.35">
      <c r="B82" s="689" t="s">
        <v>514</v>
      </c>
      <c r="C82" s="72" t="s">
        <v>492</v>
      </c>
      <c r="D82" s="659"/>
      <c r="E82" s="659">
        <v>1</v>
      </c>
      <c r="F82" s="661" t="e">
        <f>D82*#REF!</f>
        <v>#REF!</v>
      </c>
      <c r="G82" s="661" t="e">
        <f>E82*#REF!</f>
        <v>#REF!</v>
      </c>
    </row>
    <row r="83" spans="2:7" ht="24.5" hidden="1" x14ac:dyDescent="0.35">
      <c r="B83" s="689" t="s">
        <v>515</v>
      </c>
      <c r="C83" s="72" t="s">
        <v>493</v>
      </c>
      <c r="D83" s="659"/>
      <c r="E83" s="659">
        <v>1</v>
      </c>
      <c r="F83" s="661" t="e">
        <f>D83*#REF!</f>
        <v>#REF!</v>
      </c>
      <c r="G83" s="661" t="e">
        <f>E83*#REF!</f>
        <v>#REF!</v>
      </c>
    </row>
    <row r="84" spans="2:7" hidden="1" x14ac:dyDescent="0.35">
      <c r="B84" s="689" t="s">
        <v>494</v>
      </c>
      <c r="C84" s="72" t="s">
        <v>495</v>
      </c>
      <c r="D84" s="659">
        <v>0.75</v>
      </c>
      <c r="E84" s="659">
        <v>0.25</v>
      </c>
      <c r="F84" s="661" t="e">
        <f>D84*#REF!</f>
        <v>#REF!</v>
      </c>
      <c r="G84" s="661" t="e">
        <f>E84*#REF!</f>
        <v>#REF!</v>
      </c>
    </row>
    <row r="85" spans="2:7" ht="24.5" hidden="1" x14ac:dyDescent="0.35">
      <c r="B85" s="689" t="s">
        <v>516</v>
      </c>
      <c r="C85" s="72" t="s">
        <v>496</v>
      </c>
      <c r="D85" s="659">
        <v>0.75</v>
      </c>
      <c r="E85" s="659">
        <v>0.25</v>
      </c>
      <c r="F85" s="661" t="e">
        <f>D85*#REF!</f>
        <v>#REF!</v>
      </c>
      <c r="G85" s="661" t="e">
        <f>E85*#REF!</f>
        <v>#REF!</v>
      </c>
    </row>
    <row r="86" spans="2:7" hidden="1" x14ac:dyDescent="0.35">
      <c r="B86" s="689" t="s">
        <v>497</v>
      </c>
      <c r="C86" s="72" t="s">
        <v>498</v>
      </c>
      <c r="D86" s="659"/>
      <c r="E86" s="659">
        <v>1</v>
      </c>
      <c r="F86" s="661" t="e">
        <f>D86*#REF!</f>
        <v>#REF!</v>
      </c>
      <c r="G86" s="661" t="e">
        <f>E86*#REF!</f>
        <v>#REF!</v>
      </c>
    </row>
    <row r="87" spans="2:7" ht="24.5" hidden="1" x14ac:dyDescent="0.35">
      <c r="B87" s="689" t="s">
        <v>517</v>
      </c>
      <c r="C87" s="72" t="s">
        <v>499</v>
      </c>
      <c r="D87" s="663"/>
      <c r="E87" s="663">
        <v>1</v>
      </c>
      <c r="F87" s="664" t="e">
        <f>D87*#REF!</f>
        <v>#REF!</v>
      </c>
      <c r="G87" s="664" t="e">
        <f>E87*#REF!</f>
        <v>#REF!</v>
      </c>
    </row>
    <row r="88" spans="2:7" ht="15" hidden="1" thickBot="1" x14ac:dyDescent="0.4">
      <c r="B88" s="69" t="s">
        <v>504</v>
      </c>
      <c r="C88" s="662"/>
      <c r="D88" s="665"/>
      <c r="E88" s="666"/>
      <c r="F88" s="667" t="e">
        <f>SUM(F75:F87)</f>
        <v>#REF!</v>
      </c>
      <c r="G88" s="667" t="e">
        <f>SUM(G75:G87)</f>
        <v>#REF!</v>
      </c>
    </row>
  </sheetData>
  <mergeCells count="6">
    <mergeCell ref="B62:C62"/>
    <mergeCell ref="D9:D11"/>
    <mergeCell ref="B16:C16"/>
    <mergeCell ref="B17:C17"/>
    <mergeCell ref="B23:C23"/>
    <mergeCell ref="B59:C59"/>
  </mergeCells>
  <printOptions horizontalCentered="1"/>
  <pageMargins left="0.25" right="0.25" top="0.75" bottom="0.75" header="0.3" footer="0.3"/>
  <pageSetup paperSize="9" scale="90" orientation="portrait" r:id="rId1"/>
  <headerFooter>
    <oddFooter>&amp;A&amp;RPage &amp;P</oddFooter>
  </headerFooter>
  <ignoredErrors>
    <ignoredError sqref="E18:F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66"/>
  <sheetViews>
    <sheetView topLeftCell="A25" zoomScale="70" zoomScaleNormal="70" workbookViewId="0">
      <selection activeCell="G1" sqref="G1"/>
    </sheetView>
  </sheetViews>
  <sheetFormatPr defaultColWidth="8.81640625" defaultRowHeight="14.5" x14ac:dyDescent="0.35"/>
  <cols>
    <col min="1" max="1" width="8.81640625" style="25"/>
    <col min="2" max="2" width="50.81640625" style="683" customWidth="1"/>
    <col min="3" max="3" width="14.26953125" style="25" customWidth="1"/>
    <col min="4" max="4" width="15" style="68" customWidth="1"/>
    <col min="5" max="5" width="24" style="25" customWidth="1"/>
    <col min="6" max="6" width="22" style="25" customWidth="1"/>
    <col min="7" max="7" width="25" style="25" customWidth="1"/>
    <col min="8" max="8" width="15.453125" style="25" customWidth="1"/>
    <col min="9" max="9" width="14.7265625" style="25" customWidth="1"/>
    <col min="10" max="10" width="23.81640625" style="25" customWidth="1"/>
    <col min="11" max="12" width="14.26953125" style="25" bestFit="1" customWidth="1"/>
    <col min="13" max="13" width="10.54296875" style="25" bestFit="1" customWidth="1"/>
    <col min="14" max="16384" width="8.81640625" style="25"/>
  </cols>
  <sheetData>
    <row r="1" spans="2:14" s="654" customFormat="1" ht="19.5" customHeight="1" thickTop="1" thickBot="1" x14ac:dyDescent="0.4">
      <c r="B1" s="684" t="s">
        <v>165</v>
      </c>
      <c r="C1" s="669" t="str">
        <f>'USES &amp; SOURCES BY Components'!C1</f>
        <v>Nigeria</v>
      </c>
      <c r="D1" s="22"/>
      <c r="E1" s="23"/>
      <c r="F1" s="23"/>
      <c r="G1" s="24"/>
    </row>
    <row r="2" spans="2:14" s="654" customFormat="1" ht="19.5" customHeight="1" thickBot="1" x14ac:dyDescent="0.4">
      <c r="B2" s="685" t="s">
        <v>171</v>
      </c>
      <c r="C2" s="832" t="str">
        <f>'USES &amp; SOURCES BY Components'!C2</f>
        <v xml:space="preserve">[First/Second] Africa Center of Excellence Higher Education Project for Development Impact </v>
      </c>
      <c r="D2" s="641"/>
      <c r="E2" s="642"/>
      <c r="F2" s="642"/>
      <c r="G2" s="30"/>
    </row>
    <row r="3" spans="2:14" s="654" customFormat="1" ht="19.5" customHeight="1" thickBot="1" x14ac:dyDescent="0.4">
      <c r="B3" s="686" t="s">
        <v>172</v>
      </c>
      <c r="C3" s="744" t="str">
        <f>'USES &amp; SOURCES BY Components'!C3</f>
        <v>IDA………</v>
      </c>
      <c r="D3" s="641"/>
      <c r="E3" s="642"/>
      <c r="F3" s="642"/>
      <c r="G3" s="30"/>
    </row>
    <row r="4" spans="2:14" s="654" customFormat="1" ht="19.5" customHeight="1" thickBot="1" x14ac:dyDescent="0.4">
      <c r="B4" s="686" t="s">
        <v>173</v>
      </c>
      <c r="C4" s="670" t="s">
        <v>505</v>
      </c>
      <c r="D4" s="671"/>
      <c r="E4" s="672"/>
      <c r="F4" s="642"/>
      <c r="G4" s="30"/>
    </row>
    <row r="5" spans="2:14" s="654" customFormat="1" ht="19.5" customHeight="1" thickBot="1" x14ac:dyDescent="0.4">
      <c r="B5" s="685" t="s">
        <v>247</v>
      </c>
      <c r="C5" s="643" t="s">
        <v>531</v>
      </c>
      <c r="D5" s="641"/>
      <c r="E5" s="642"/>
      <c r="F5" s="642"/>
      <c r="G5" s="30"/>
    </row>
    <row r="6" spans="2:14" s="654" customFormat="1" ht="19.5" customHeight="1" thickBot="1" x14ac:dyDescent="0.4">
      <c r="B6" s="686" t="s">
        <v>174</v>
      </c>
      <c r="C6" s="673" t="s">
        <v>523</v>
      </c>
      <c r="D6" s="641"/>
      <c r="E6" s="644"/>
      <c r="F6" s="642"/>
      <c r="G6" s="30"/>
    </row>
    <row r="7" spans="2:14" s="654" customFormat="1" ht="19.5" customHeight="1" thickBot="1" x14ac:dyDescent="0.4">
      <c r="B7" s="686" t="s">
        <v>175</v>
      </c>
      <c r="C7" s="643" t="s">
        <v>578</v>
      </c>
      <c r="D7" s="641"/>
      <c r="E7" s="642"/>
      <c r="F7" s="642"/>
      <c r="G7" s="30"/>
      <c r="H7" s="655"/>
    </row>
    <row r="8" spans="2:14" ht="15" thickBot="1" x14ac:dyDescent="0.4">
      <c r="B8" s="682"/>
      <c r="C8" s="35"/>
      <c r="D8" s="36"/>
      <c r="E8" s="35"/>
      <c r="F8" s="35"/>
      <c r="G8" s="37"/>
    </row>
    <row r="9" spans="2:14" ht="15" customHeight="1" x14ac:dyDescent="0.35">
      <c r="B9" s="38"/>
      <c r="C9" s="39"/>
      <c r="D9" s="874" t="s">
        <v>141</v>
      </c>
      <c r="E9" s="56" t="s">
        <v>142</v>
      </c>
      <c r="F9" s="738" t="s">
        <v>143</v>
      </c>
      <c r="G9" s="739" t="s">
        <v>144</v>
      </c>
    </row>
    <row r="10" spans="2:14" ht="15" thickBot="1" x14ac:dyDescent="0.4">
      <c r="B10" s="41"/>
      <c r="C10" s="42"/>
      <c r="D10" s="875"/>
      <c r="E10" s="730" t="s">
        <v>145</v>
      </c>
      <c r="F10" s="729" t="s">
        <v>146</v>
      </c>
      <c r="G10" s="740" t="s">
        <v>147</v>
      </c>
      <c r="I10" s="649"/>
      <c r="J10" s="650"/>
      <c r="K10" s="651"/>
      <c r="L10" s="650"/>
    </row>
    <row r="11" spans="2:14" ht="15" thickBot="1" x14ac:dyDescent="0.4">
      <c r="B11" s="41"/>
      <c r="C11" s="42"/>
      <c r="D11" s="876"/>
      <c r="E11" s="43"/>
      <c r="F11" s="44"/>
      <c r="G11" s="45"/>
    </row>
    <row r="12" spans="2:14" x14ac:dyDescent="0.35">
      <c r="B12" s="675" t="s">
        <v>148</v>
      </c>
      <c r="C12" s="746"/>
      <c r="D12" s="745"/>
      <c r="E12" s="691"/>
      <c r="F12" s="692"/>
      <c r="G12" s="693"/>
    </row>
    <row r="13" spans="2:14" x14ac:dyDescent="0.35">
      <c r="B13" s="46"/>
      <c r="C13" s="47"/>
      <c r="D13" s="48"/>
      <c r="E13" s="691"/>
      <c r="F13" s="692"/>
      <c r="G13" s="694"/>
    </row>
    <row r="14" spans="2:14" x14ac:dyDescent="0.35">
      <c r="B14" s="680" t="s">
        <v>524</v>
      </c>
      <c r="C14" s="678"/>
      <c r="D14" s="631"/>
      <c r="E14" s="695"/>
      <c r="F14" s="695"/>
      <c r="G14" s="696"/>
      <c r="H14" s="64"/>
      <c r="I14" s="57"/>
      <c r="J14" s="57"/>
      <c r="K14" s="64"/>
      <c r="L14" s="64"/>
      <c r="M14" s="522"/>
      <c r="N14" s="522"/>
    </row>
    <row r="15" spans="2:14" x14ac:dyDescent="0.35">
      <c r="B15" s="677" t="s">
        <v>525</v>
      </c>
      <c r="C15" s="679"/>
      <c r="D15" s="48"/>
      <c r="E15" s="695"/>
      <c r="F15" s="695"/>
      <c r="G15" s="697"/>
    </row>
    <row r="16" spans="2:14" x14ac:dyDescent="0.35">
      <c r="B16" s="872" t="s">
        <v>355</v>
      </c>
      <c r="C16" s="873"/>
      <c r="D16" s="48"/>
      <c r="E16" s="695"/>
      <c r="F16" s="695"/>
      <c r="G16" s="694"/>
    </row>
    <row r="17" spans="2:12" ht="15" thickBot="1" x14ac:dyDescent="0.4">
      <c r="B17" s="877" t="s">
        <v>149</v>
      </c>
      <c r="C17" s="878"/>
      <c r="D17" s="48"/>
      <c r="E17" s="695">
        <v>0</v>
      </c>
      <c r="F17" s="695">
        <v>0</v>
      </c>
      <c r="G17" s="698"/>
    </row>
    <row r="18" spans="2:12" s="53" customFormat="1" ht="19.5" customHeight="1" thickBot="1" x14ac:dyDescent="0.4">
      <c r="B18" s="70" t="s">
        <v>167</v>
      </c>
      <c r="C18" s="76" t="s">
        <v>150</v>
      </c>
      <c r="D18" s="52" t="s">
        <v>150</v>
      </c>
      <c r="E18" s="699">
        <f>SUM(E14:E16)</f>
        <v>0</v>
      </c>
      <c r="F18" s="699">
        <f>SUM(F14:F16)</f>
        <v>0</v>
      </c>
      <c r="G18" s="700">
        <f>SUM(G14:G16)</f>
        <v>0</v>
      </c>
      <c r="I18" s="54"/>
      <c r="J18" s="638"/>
    </row>
    <row r="19" spans="2:12" x14ac:dyDescent="0.35">
      <c r="B19" s="674" t="s">
        <v>333</v>
      </c>
      <c r="C19" s="55"/>
      <c r="D19" s="56"/>
      <c r="E19" s="701"/>
      <c r="F19" s="702"/>
      <c r="G19" s="703"/>
    </row>
    <row r="20" spans="2:12" x14ac:dyDescent="0.35">
      <c r="B20" s="680" t="s">
        <v>524</v>
      </c>
      <c r="C20" s="630"/>
      <c r="D20" s="631"/>
      <c r="E20" s="704"/>
      <c r="F20" s="704"/>
      <c r="G20" s="696"/>
      <c r="H20" s="64"/>
      <c r="I20" s="64"/>
      <c r="J20" s="57"/>
      <c r="K20" s="57"/>
    </row>
    <row r="21" spans="2:12" x14ac:dyDescent="0.35">
      <c r="B21" s="677" t="s">
        <v>525</v>
      </c>
      <c r="C21" s="47"/>
      <c r="D21" s="48"/>
      <c r="E21" s="695"/>
      <c r="F21" s="695"/>
      <c r="G21" s="705"/>
      <c r="H21" s="64"/>
    </row>
    <row r="22" spans="2:12" x14ac:dyDescent="0.35">
      <c r="B22" s="677" t="s">
        <v>506</v>
      </c>
      <c r="C22" s="51"/>
      <c r="D22" s="48"/>
      <c r="E22" s="695"/>
      <c r="F22" s="695"/>
      <c r="G22" s="705"/>
    </row>
    <row r="23" spans="2:12" ht="15" thickBot="1" x14ac:dyDescent="0.4">
      <c r="B23" s="879"/>
      <c r="C23" s="880"/>
      <c r="D23" s="48"/>
      <c r="E23" s="695"/>
      <c r="F23" s="695"/>
      <c r="G23" s="705"/>
      <c r="J23" s="57"/>
    </row>
    <row r="24" spans="2:12" s="53" customFormat="1" ht="20.25" customHeight="1" thickBot="1" x14ac:dyDescent="0.4">
      <c r="B24" s="70" t="s">
        <v>166</v>
      </c>
      <c r="C24" s="76" t="s">
        <v>152</v>
      </c>
      <c r="D24" s="52" t="s">
        <v>152</v>
      </c>
      <c r="E24" s="699">
        <f>SUM(E20:E23)</f>
        <v>0</v>
      </c>
      <c r="F24" s="699">
        <f>SUM(F20:F23)</f>
        <v>0</v>
      </c>
      <c r="G24" s="699">
        <f>SUM(G20:G23)</f>
        <v>0</v>
      </c>
      <c r="H24" s="54"/>
      <c r="I24" s="59"/>
      <c r="J24" s="59"/>
      <c r="K24" s="59"/>
      <c r="L24" s="638"/>
    </row>
    <row r="25" spans="2:12" ht="15" thickBot="1" x14ac:dyDescent="0.4">
      <c r="B25" s="50"/>
      <c r="C25" s="60"/>
      <c r="D25" s="61"/>
      <c r="E25" s="706"/>
      <c r="F25" s="706"/>
      <c r="G25" s="694"/>
      <c r="J25" s="57"/>
    </row>
    <row r="26" spans="2:12" s="53" customFormat="1" ht="20.25" customHeight="1" thickBot="1" x14ac:dyDescent="0.4">
      <c r="B26" s="717" t="s">
        <v>168</v>
      </c>
      <c r="C26" s="76" t="s">
        <v>153</v>
      </c>
      <c r="D26" s="52" t="s">
        <v>153</v>
      </c>
      <c r="E26" s="715">
        <f>E18+E24</f>
        <v>0</v>
      </c>
      <c r="F26" s="715">
        <f>F18+F24</f>
        <v>0</v>
      </c>
      <c r="G26" s="716">
        <f>G18+G24</f>
        <v>0</v>
      </c>
    </row>
    <row r="27" spans="2:12" x14ac:dyDescent="0.35">
      <c r="B27" s="73"/>
      <c r="C27" s="633"/>
      <c r="D27" s="62"/>
      <c r="E27" s="691"/>
      <c r="F27" s="692"/>
      <c r="G27" s="694"/>
      <c r="J27" s="58"/>
    </row>
    <row r="28" spans="2:12" ht="30" customHeight="1" x14ac:dyDescent="0.35">
      <c r="B28" s="787" t="s">
        <v>154</v>
      </c>
      <c r="C28" s="633" t="s">
        <v>195</v>
      </c>
      <c r="D28" s="653"/>
      <c r="E28" s="691"/>
      <c r="F28" s="692"/>
      <c r="G28" s="694"/>
      <c r="J28" s="650"/>
      <c r="K28" s="651"/>
      <c r="L28" s="650"/>
    </row>
    <row r="29" spans="2:12" ht="41.15" customHeight="1" x14ac:dyDescent="0.35">
      <c r="B29" s="841" t="s">
        <v>552</v>
      </c>
      <c r="C29" s="681">
        <v>1</v>
      </c>
      <c r="D29" s="632"/>
      <c r="E29" s="707"/>
      <c r="F29" s="707"/>
      <c r="G29" s="708"/>
      <c r="H29" s="64"/>
      <c r="I29" s="646"/>
      <c r="J29" s="646"/>
      <c r="K29" s="647"/>
      <c r="L29" s="648"/>
    </row>
    <row r="30" spans="2:12" ht="51" customHeight="1" x14ac:dyDescent="0.35">
      <c r="B30" s="862" t="s">
        <v>576</v>
      </c>
      <c r="C30" s="681">
        <v>2</v>
      </c>
      <c r="D30" s="632"/>
      <c r="E30" s="707"/>
      <c r="F30" s="707"/>
      <c r="G30" s="708"/>
      <c r="H30" s="64"/>
      <c r="I30" s="646"/>
      <c r="J30" s="646"/>
      <c r="K30" s="647"/>
      <c r="L30" s="648"/>
    </row>
    <row r="31" spans="2:12" ht="16.5" customHeight="1" thickBot="1" x14ac:dyDescent="0.4">
      <c r="B31" s="677"/>
      <c r="C31" s="681"/>
      <c r="D31" s="632"/>
      <c r="E31" s="707"/>
      <c r="F31" s="707"/>
      <c r="G31" s="708"/>
      <c r="H31" s="64"/>
      <c r="I31" s="646"/>
      <c r="J31" s="646"/>
      <c r="K31" s="647"/>
      <c r="L31" s="648"/>
    </row>
    <row r="32" spans="2:12" s="737" customFormat="1" ht="16" thickBot="1" x14ac:dyDescent="0.4">
      <c r="B32" s="718" t="s">
        <v>532</v>
      </c>
      <c r="C32" s="733" t="s">
        <v>156</v>
      </c>
      <c r="D32" s="733" t="s">
        <v>156</v>
      </c>
      <c r="E32" s="734">
        <f>SUM(E26:E31)</f>
        <v>0</v>
      </c>
      <c r="F32" s="734">
        <f>SUM(F26:F31)</f>
        <v>0</v>
      </c>
      <c r="G32" s="734">
        <f>SUM(G26:G31)</f>
        <v>0</v>
      </c>
      <c r="H32" s="735"/>
      <c r="I32" s="736"/>
      <c r="J32" s="736"/>
      <c r="K32" s="736"/>
      <c r="L32" s="735"/>
    </row>
    <row r="33" spans="2:12" ht="15" thickBot="1" x14ac:dyDescent="0.4">
      <c r="B33" s="524"/>
      <c r="C33" s="525"/>
      <c r="D33" s="63"/>
      <c r="E33" s="701"/>
      <c r="F33" s="702"/>
      <c r="G33" s="703"/>
      <c r="I33" s="57"/>
      <c r="J33" s="57"/>
    </row>
    <row r="34" spans="2:12" ht="16" thickBot="1" x14ac:dyDescent="0.4">
      <c r="B34" s="526"/>
      <c r="C34" s="527"/>
      <c r="D34" s="528"/>
      <c r="E34" s="709"/>
      <c r="F34" s="709"/>
      <c r="G34" s="710"/>
      <c r="I34" s="64"/>
    </row>
    <row r="35" spans="2:12" ht="16" thickBot="1" x14ac:dyDescent="0.4">
      <c r="B35" s="75" t="s">
        <v>157</v>
      </c>
      <c r="C35" s="76" t="s">
        <v>158</v>
      </c>
      <c r="D35" s="537" t="s">
        <v>158</v>
      </c>
      <c r="E35" s="714">
        <f>E26-E32</f>
        <v>0</v>
      </c>
      <c r="F35" s="714">
        <f>F26-F32</f>
        <v>0</v>
      </c>
      <c r="G35" s="714">
        <f>G26-G32</f>
        <v>0</v>
      </c>
      <c r="I35" s="64"/>
      <c r="J35" s="64"/>
      <c r="K35" s="522"/>
      <c r="L35" s="64"/>
    </row>
    <row r="36" spans="2:12" ht="9.75" customHeight="1" x14ac:dyDescent="0.35">
      <c r="B36" s="668"/>
      <c r="C36" s="633"/>
      <c r="D36" s="65"/>
      <c r="E36" s="691"/>
      <c r="F36" s="692"/>
      <c r="G36" s="694"/>
    </row>
    <row r="37" spans="2:12" ht="15.5" x14ac:dyDescent="0.35">
      <c r="B37" s="881" t="s">
        <v>301</v>
      </c>
      <c r="C37" s="882"/>
      <c r="D37" s="48"/>
      <c r="E37" s="691"/>
      <c r="F37" s="692"/>
      <c r="G37" s="694"/>
    </row>
    <row r="38" spans="2:12" x14ac:dyDescent="0.35">
      <c r="B38" s="680" t="s">
        <v>524</v>
      </c>
      <c r="C38" s="678"/>
      <c r="D38" s="631"/>
      <c r="E38" s="704">
        <v>0</v>
      </c>
      <c r="F38" s="704">
        <v>0</v>
      </c>
      <c r="G38" s="696">
        <v>0</v>
      </c>
      <c r="H38" s="64"/>
      <c r="I38" s="64"/>
      <c r="J38" s="64"/>
      <c r="K38" s="64"/>
      <c r="L38" s="64"/>
    </row>
    <row r="39" spans="2:12" x14ac:dyDescent="0.35">
      <c r="B39" s="677" t="s">
        <v>525</v>
      </c>
      <c r="C39" s="679"/>
      <c r="D39" s="48"/>
      <c r="E39" s="704">
        <v>0</v>
      </c>
      <c r="F39" s="704">
        <v>0</v>
      </c>
      <c r="G39" s="696">
        <v>0</v>
      </c>
      <c r="I39" s="64"/>
      <c r="J39" s="64"/>
      <c r="K39" s="64"/>
    </row>
    <row r="40" spans="2:12" ht="15" thickBot="1" x14ac:dyDescent="0.4">
      <c r="B40" s="872" t="s">
        <v>355</v>
      </c>
      <c r="C40" s="873"/>
      <c r="D40" s="48"/>
      <c r="E40" s="704">
        <v>0</v>
      </c>
      <c r="F40" s="704">
        <v>0</v>
      </c>
      <c r="G40" s="696">
        <v>0</v>
      </c>
    </row>
    <row r="41" spans="2:12" ht="19.5" customHeight="1" thickBot="1" x14ac:dyDescent="0.4">
      <c r="B41" s="687" t="s">
        <v>159</v>
      </c>
      <c r="C41" s="76" t="s">
        <v>160</v>
      </c>
      <c r="D41" s="537" t="s">
        <v>160</v>
      </c>
      <c r="E41" s="719">
        <f>SUM(E38:E40)</f>
        <v>0</v>
      </c>
      <c r="F41" s="719">
        <f>SUM(F38:F40)</f>
        <v>0</v>
      </c>
      <c r="G41" s="720">
        <f>SUM(G38:G40)</f>
        <v>0</v>
      </c>
    </row>
    <row r="42" spans="2:12" ht="19.5" customHeight="1" thickTop="1" thickBot="1" x14ac:dyDescent="0.4">
      <c r="B42" s="688" t="s">
        <v>161</v>
      </c>
      <c r="C42" s="538" t="s">
        <v>162</v>
      </c>
      <c r="D42" s="539" t="s">
        <v>162</v>
      </c>
      <c r="E42" s="711">
        <f>E35-E41</f>
        <v>0</v>
      </c>
      <c r="F42" s="711">
        <f>F35-F41</f>
        <v>0</v>
      </c>
      <c r="G42" s="712">
        <f>G35-G41</f>
        <v>0</v>
      </c>
    </row>
    <row r="43" spans="2:12" ht="15" thickTop="1" x14ac:dyDescent="0.35">
      <c r="B43" s="25"/>
      <c r="D43" s="67"/>
      <c r="E43" s="713"/>
      <c r="F43" s="713"/>
      <c r="G43" s="713"/>
    </row>
    <row r="44" spans="2:12" ht="15" hidden="1" customHeight="1" x14ac:dyDescent="0.35">
      <c r="D44" s="68" t="s">
        <v>336</v>
      </c>
      <c r="E44" s="25" t="s">
        <v>337</v>
      </c>
    </row>
    <row r="45" spans="2:12" ht="15" hidden="1" customHeight="1" x14ac:dyDescent="0.35">
      <c r="B45" s="683" t="s">
        <v>335</v>
      </c>
      <c r="D45" s="521" t="e">
        <f>(#REF!+33991)-#REF!</f>
        <v>#REF!</v>
      </c>
      <c r="E45" s="64" t="e">
        <f>D45+#REF!</f>
        <v>#REF!</v>
      </c>
    </row>
    <row r="46" spans="2:12" ht="15" hidden="1" customHeight="1" x14ac:dyDescent="0.35">
      <c r="B46" s="683" t="s">
        <v>338</v>
      </c>
    </row>
    <row r="47" spans="2:12" ht="15" hidden="1" customHeight="1" x14ac:dyDescent="0.35">
      <c r="B47" s="683" t="s">
        <v>339</v>
      </c>
    </row>
    <row r="48" spans="2:12" x14ac:dyDescent="0.35">
      <c r="B48" s="66" t="s">
        <v>530</v>
      </c>
      <c r="E48" s="721"/>
    </row>
    <row r="49" spans="2:7" s="635" customFormat="1" ht="18.5" hidden="1" x14ac:dyDescent="0.45">
      <c r="B49" s="634"/>
      <c r="D49" s="636"/>
      <c r="E49" s="637"/>
    </row>
    <row r="50" spans="2:7" hidden="1" x14ac:dyDescent="0.35">
      <c r="F50" s="40" t="s">
        <v>142</v>
      </c>
      <c r="G50" s="40" t="s">
        <v>142</v>
      </c>
    </row>
    <row r="51" spans="2:7" hidden="1" x14ac:dyDescent="0.35">
      <c r="F51" s="49" t="s">
        <v>145</v>
      </c>
      <c r="G51" s="49" t="s">
        <v>145</v>
      </c>
    </row>
    <row r="52" spans="2:7" hidden="1" x14ac:dyDescent="0.35">
      <c r="B52" s="71" t="s">
        <v>502</v>
      </c>
      <c r="D52" s="656" t="s">
        <v>503</v>
      </c>
      <c r="E52" s="657" t="s">
        <v>500</v>
      </c>
      <c r="F52" s="660" t="s">
        <v>489</v>
      </c>
      <c r="G52" s="658" t="s">
        <v>501</v>
      </c>
    </row>
    <row r="53" spans="2:7" ht="24.5" hidden="1" x14ac:dyDescent="0.35">
      <c r="B53" s="689" t="s">
        <v>507</v>
      </c>
      <c r="C53" s="72" t="s">
        <v>169</v>
      </c>
      <c r="D53" s="659">
        <v>0.65</v>
      </c>
      <c r="E53" s="659">
        <v>0.35</v>
      </c>
      <c r="F53" s="661">
        <f>D53*E29</f>
        <v>0</v>
      </c>
      <c r="G53" s="661">
        <f>E53*E29</f>
        <v>0</v>
      </c>
    </row>
    <row r="54" spans="2:7" ht="24.5" hidden="1" x14ac:dyDescent="0.35">
      <c r="B54" s="689" t="s">
        <v>508</v>
      </c>
      <c r="C54" s="72" t="s">
        <v>170</v>
      </c>
      <c r="D54" s="659"/>
      <c r="E54" s="659">
        <v>1</v>
      </c>
      <c r="F54" s="661" t="e">
        <f>D54*#REF!</f>
        <v>#REF!</v>
      </c>
      <c r="G54" s="661" t="e">
        <f>E54*#REF!</f>
        <v>#REF!</v>
      </c>
    </row>
    <row r="55" spans="2:7" hidden="1" x14ac:dyDescent="0.35">
      <c r="B55" s="689" t="s">
        <v>509</v>
      </c>
      <c r="C55" s="72" t="s">
        <v>179</v>
      </c>
      <c r="D55" s="659"/>
      <c r="E55" s="659">
        <v>0</v>
      </c>
      <c r="F55" s="660"/>
      <c r="G55" s="660"/>
    </row>
    <row r="56" spans="2:7" ht="24.5" hidden="1" x14ac:dyDescent="0.35">
      <c r="B56" s="689" t="s">
        <v>510</v>
      </c>
      <c r="C56" s="72" t="s">
        <v>180</v>
      </c>
      <c r="D56" s="659"/>
      <c r="E56" s="659"/>
      <c r="F56" s="660"/>
      <c r="G56" s="660"/>
    </row>
    <row r="57" spans="2:7" hidden="1" x14ac:dyDescent="0.35">
      <c r="B57" s="689" t="s">
        <v>511</v>
      </c>
      <c r="C57" s="72" t="s">
        <v>181</v>
      </c>
      <c r="D57" s="659">
        <v>0.5</v>
      </c>
      <c r="E57" s="659">
        <v>0.5</v>
      </c>
      <c r="F57" s="661" t="e">
        <f>D57*#REF!</f>
        <v>#REF!</v>
      </c>
      <c r="G57" s="661" t="e">
        <f>E57*#REF!</f>
        <v>#REF!</v>
      </c>
    </row>
    <row r="58" spans="2:7" hidden="1" x14ac:dyDescent="0.35">
      <c r="B58" s="689" t="s">
        <v>512</v>
      </c>
      <c r="C58" s="72" t="s">
        <v>182</v>
      </c>
      <c r="D58" s="659">
        <v>0.5</v>
      </c>
      <c r="E58" s="659">
        <v>0.5</v>
      </c>
      <c r="F58" s="661" t="e">
        <f>D58*#REF!</f>
        <v>#REF!</v>
      </c>
      <c r="G58" s="661" t="e">
        <f>E58*#REF!</f>
        <v>#REF!</v>
      </c>
    </row>
    <row r="59" spans="2:7" ht="28" hidden="1" x14ac:dyDescent="0.35">
      <c r="B59" s="689" t="s">
        <v>513</v>
      </c>
      <c r="C59" s="72" t="s">
        <v>183</v>
      </c>
      <c r="D59" s="659">
        <v>0.33</v>
      </c>
      <c r="E59" s="659">
        <v>0.67</v>
      </c>
      <c r="F59" s="661" t="e">
        <f>#REF!*D59</f>
        <v>#REF!</v>
      </c>
      <c r="G59" s="661" t="e">
        <f>E59*#REF!</f>
        <v>#REF!</v>
      </c>
    </row>
    <row r="60" spans="2:7" hidden="1" x14ac:dyDescent="0.35">
      <c r="B60" s="689" t="s">
        <v>514</v>
      </c>
      <c r="C60" s="72" t="s">
        <v>492</v>
      </c>
      <c r="D60" s="659"/>
      <c r="E60" s="659">
        <v>1</v>
      </c>
      <c r="F60" s="661" t="e">
        <f>D60*#REF!</f>
        <v>#REF!</v>
      </c>
      <c r="G60" s="661" t="e">
        <f>E60*#REF!</f>
        <v>#REF!</v>
      </c>
    </row>
    <row r="61" spans="2:7" ht="24.5" hidden="1" x14ac:dyDescent="0.35">
      <c r="B61" s="689" t="s">
        <v>515</v>
      </c>
      <c r="C61" s="72" t="s">
        <v>493</v>
      </c>
      <c r="D61" s="659"/>
      <c r="E61" s="659">
        <v>1</v>
      </c>
      <c r="F61" s="661" t="e">
        <f>D61*#REF!</f>
        <v>#REF!</v>
      </c>
      <c r="G61" s="661" t="e">
        <f>E61*#REF!</f>
        <v>#REF!</v>
      </c>
    </row>
    <row r="62" spans="2:7" hidden="1" x14ac:dyDescent="0.35">
      <c r="B62" s="689" t="s">
        <v>494</v>
      </c>
      <c r="C62" s="72" t="s">
        <v>495</v>
      </c>
      <c r="D62" s="659">
        <v>0.75</v>
      </c>
      <c r="E62" s="659">
        <v>0.25</v>
      </c>
      <c r="F62" s="661" t="e">
        <f>D62*#REF!</f>
        <v>#REF!</v>
      </c>
      <c r="G62" s="661" t="e">
        <f>E62*#REF!</f>
        <v>#REF!</v>
      </c>
    </row>
    <row r="63" spans="2:7" ht="24.5" hidden="1" x14ac:dyDescent="0.35">
      <c r="B63" s="689" t="s">
        <v>516</v>
      </c>
      <c r="C63" s="72" t="s">
        <v>496</v>
      </c>
      <c r="D63" s="659">
        <v>0.75</v>
      </c>
      <c r="E63" s="659">
        <v>0.25</v>
      </c>
      <c r="F63" s="661" t="e">
        <f>D63*#REF!</f>
        <v>#REF!</v>
      </c>
      <c r="G63" s="661" t="e">
        <f>E63*#REF!</f>
        <v>#REF!</v>
      </c>
    </row>
    <row r="64" spans="2:7" hidden="1" x14ac:dyDescent="0.35">
      <c r="B64" s="689" t="s">
        <v>497</v>
      </c>
      <c r="C64" s="72" t="s">
        <v>498</v>
      </c>
      <c r="D64" s="659"/>
      <c r="E64" s="659">
        <v>1</v>
      </c>
      <c r="F64" s="661" t="e">
        <f>D64*#REF!</f>
        <v>#REF!</v>
      </c>
      <c r="G64" s="661" t="e">
        <f>E64*#REF!</f>
        <v>#REF!</v>
      </c>
    </row>
    <row r="65" spans="2:7" ht="24.5" hidden="1" x14ac:dyDescent="0.35">
      <c r="B65" s="689" t="s">
        <v>517</v>
      </c>
      <c r="C65" s="72" t="s">
        <v>499</v>
      </c>
      <c r="D65" s="663"/>
      <c r="E65" s="663">
        <v>1</v>
      </c>
      <c r="F65" s="664" t="e">
        <f>D65*#REF!</f>
        <v>#REF!</v>
      </c>
      <c r="G65" s="664" t="e">
        <f>E65*#REF!</f>
        <v>#REF!</v>
      </c>
    </row>
    <row r="66" spans="2:7" ht="15" hidden="1" thickBot="1" x14ac:dyDescent="0.4">
      <c r="B66" s="69" t="s">
        <v>504</v>
      </c>
      <c r="C66" s="662"/>
      <c r="D66" s="665"/>
      <c r="E66" s="666"/>
      <c r="F66" s="667" t="e">
        <f>SUM(F53:F65)</f>
        <v>#REF!</v>
      </c>
      <c r="G66" s="667" t="e">
        <f>SUM(G53:G65)</f>
        <v>#REF!</v>
      </c>
    </row>
  </sheetData>
  <mergeCells count="6">
    <mergeCell ref="B40:C40"/>
    <mergeCell ref="D9:D11"/>
    <mergeCell ref="B16:C16"/>
    <mergeCell ref="B17:C17"/>
    <mergeCell ref="B23:C23"/>
    <mergeCell ref="B37:C37"/>
  </mergeCells>
  <printOptions horizontalCentered="1"/>
  <pageMargins left="0.25" right="0.25" top="0.75" bottom="0.75" header="0.3" footer="0.3"/>
  <pageSetup paperSize="9" scale="90" orientation="portrait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3"/>
  <sheetViews>
    <sheetView workbookViewId="0">
      <selection activeCell="G18" sqref="G18"/>
    </sheetView>
  </sheetViews>
  <sheetFormatPr defaultColWidth="8.81640625" defaultRowHeight="12.5" x14ac:dyDescent="0.25"/>
  <cols>
    <col min="1" max="1" width="7.26953125" customWidth="1"/>
    <col min="2" max="2" width="42.26953125" customWidth="1"/>
    <col min="3" max="3" width="13.7265625" customWidth="1"/>
    <col min="4" max="4" width="13.26953125" bestFit="1" customWidth="1"/>
    <col min="5" max="5" width="14" bestFit="1" customWidth="1"/>
    <col min="6" max="6" width="14.81640625" customWidth="1"/>
    <col min="7" max="7" width="13.26953125" bestFit="1" customWidth="1"/>
    <col min="8" max="8" width="14" bestFit="1" customWidth="1"/>
    <col min="9" max="9" width="14.7265625" customWidth="1"/>
    <col min="10" max="10" width="14.453125" customWidth="1"/>
    <col min="11" max="11" width="15.7265625" customWidth="1"/>
    <col min="12" max="12" width="11.453125" customWidth="1"/>
  </cols>
  <sheetData>
    <row r="1" spans="1:13" ht="20.25" customHeight="1" thickTop="1" thickBot="1" x14ac:dyDescent="0.35">
      <c r="A1" s="228"/>
      <c r="B1" s="225" t="s">
        <v>165</v>
      </c>
      <c r="C1" s="21" t="s">
        <v>176</v>
      </c>
      <c r="D1" s="22"/>
      <c r="E1" s="23"/>
      <c r="F1" s="23"/>
      <c r="G1" s="24"/>
    </row>
    <row r="2" spans="1:13" ht="20.25" customHeight="1" thickBot="1" x14ac:dyDescent="0.35">
      <c r="A2" s="229"/>
      <c r="B2" s="226" t="s">
        <v>171</v>
      </c>
      <c r="C2" s="27" t="s">
        <v>164</v>
      </c>
      <c r="D2" s="28"/>
      <c r="E2" s="29"/>
      <c r="F2" s="29"/>
      <c r="G2" s="30"/>
    </row>
    <row r="3" spans="1:13" ht="20.25" customHeight="1" thickBot="1" x14ac:dyDescent="0.35">
      <c r="A3" s="229"/>
      <c r="B3" s="227" t="s">
        <v>172</v>
      </c>
      <c r="C3" s="32" t="s">
        <v>163</v>
      </c>
      <c r="D3" s="28"/>
      <c r="E3" s="29"/>
      <c r="F3" s="29"/>
      <c r="G3" s="30"/>
    </row>
    <row r="4" spans="1:13" ht="20.25" customHeight="1" thickBot="1" x14ac:dyDescent="0.35">
      <c r="A4" s="229"/>
      <c r="B4" s="227" t="s">
        <v>173</v>
      </c>
      <c r="C4" s="501" t="e">
        <f>#REF!</f>
        <v>#REF!</v>
      </c>
      <c r="D4" s="28"/>
      <c r="E4" s="29"/>
      <c r="F4" s="29"/>
      <c r="G4" s="30"/>
    </row>
    <row r="5" spans="1:13" ht="20.25" customHeight="1" thickBot="1" x14ac:dyDescent="0.35">
      <c r="A5" s="229"/>
      <c r="B5" s="226" t="s">
        <v>247</v>
      </c>
      <c r="C5" s="32" t="s">
        <v>248</v>
      </c>
      <c r="D5" s="28"/>
      <c r="E5" s="29"/>
      <c r="F5" s="29"/>
      <c r="G5" s="30"/>
    </row>
    <row r="6" spans="1:13" ht="20.25" customHeight="1" thickBot="1" x14ac:dyDescent="0.35">
      <c r="A6" s="229"/>
      <c r="B6" s="227" t="s">
        <v>174</v>
      </c>
      <c r="C6" s="501" t="e">
        <f>#REF!</f>
        <v>#REF!</v>
      </c>
      <c r="D6" s="28"/>
      <c r="E6" s="34"/>
      <c r="F6" s="29"/>
      <c r="G6" s="30"/>
    </row>
    <row r="7" spans="1:13" ht="20.25" customHeight="1" thickBot="1" x14ac:dyDescent="0.35">
      <c r="A7" s="229"/>
      <c r="B7" s="227" t="s">
        <v>175</v>
      </c>
      <c r="C7" s="33" t="s">
        <v>178</v>
      </c>
      <c r="D7" s="28"/>
      <c r="E7" s="29"/>
      <c r="F7" s="29"/>
      <c r="G7" s="30"/>
    </row>
    <row r="8" spans="1:13" ht="31.5" customHeight="1" thickBot="1" x14ac:dyDescent="0.35">
      <c r="A8" s="81"/>
      <c r="C8" s="883" t="s">
        <v>197</v>
      </c>
      <c r="D8" s="884"/>
      <c r="E8" s="884"/>
      <c r="F8" s="883" t="s">
        <v>198</v>
      </c>
      <c r="G8" s="884"/>
      <c r="H8" s="885"/>
      <c r="I8" s="883" t="s">
        <v>199</v>
      </c>
      <c r="J8" s="884"/>
      <c r="K8" s="885"/>
    </row>
    <row r="9" spans="1:13" ht="16" thickBot="1" x14ac:dyDescent="0.3">
      <c r="A9" s="886" t="s">
        <v>188</v>
      </c>
      <c r="B9" s="886"/>
      <c r="C9" s="85" t="s">
        <v>189</v>
      </c>
      <c r="D9" s="86" t="s">
        <v>190</v>
      </c>
      <c r="E9" s="100" t="s">
        <v>191</v>
      </c>
      <c r="F9" s="91" t="s">
        <v>189</v>
      </c>
      <c r="G9" s="86" t="s">
        <v>190</v>
      </c>
      <c r="H9" s="92" t="s">
        <v>191</v>
      </c>
      <c r="I9" s="97" t="s">
        <v>189</v>
      </c>
      <c r="J9" s="97" t="s">
        <v>190</v>
      </c>
      <c r="K9" s="97" t="s">
        <v>191</v>
      </c>
      <c r="L9" s="103" t="s">
        <v>278</v>
      </c>
      <c r="M9" s="19"/>
    </row>
    <row r="10" spans="1:13" ht="16" thickBot="1" x14ac:dyDescent="0.35">
      <c r="A10" s="77"/>
      <c r="B10" s="77"/>
      <c r="C10" s="87" t="s">
        <v>193</v>
      </c>
      <c r="D10" s="88" t="s">
        <v>193</v>
      </c>
      <c r="E10" s="101" t="s">
        <v>193</v>
      </c>
      <c r="F10" s="93" t="s">
        <v>193</v>
      </c>
      <c r="G10" s="88" t="s">
        <v>193</v>
      </c>
      <c r="H10" s="94" t="s">
        <v>193</v>
      </c>
      <c r="I10" s="98" t="s">
        <v>193</v>
      </c>
      <c r="J10" s="98" t="s">
        <v>193</v>
      </c>
      <c r="K10" s="98" t="s">
        <v>193</v>
      </c>
      <c r="L10" s="104" t="s">
        <v>194</v>
      </c>
      <c r="M10" s="19"/>
    </row>
    <row r="11" spans="1:13" ht="18" thickBot="1" x14ac:dyDescent="0.3">
      <c r="A11" s="106" t="s">
        <v>195</v>
      </c>
      <c r="B11" s="353" t="s">
        <v>4</v>
      </c>
      <c r="C11" s="89"/>
      <c r="D11" s="90"/>
      <c r="E11" s="102"/>
      <c r="F11" s="95"/>
      <c r="G11" s="90"/>
      <c r="H11" s="96"/>
      <c r="I11" s="84"/>
      <c r="J11" s="84"/>
      <c r="K11" s="99"/>
      <c r="L11" s="105"/>
      <c r="M11" s="19"/>
    </row>
    <row r="12" spans="1:13" ht="48.5" thickBot="1" x14ac:dyDescent="0.3">
      <c r="A12" s="78">
        <v>1</v>
      </c>
      <c r="B12" s="82" t="s">
        <v>135</v>
      </c>
      <c r="C12" s="534">
        <v>839443.75</v>
      </c>
      <c r="D12" s="503" t="e">
        <f>#REF!</f>
        <v>#REF!</v>
      </c>
      <c r="E12" s="505" t="e">
        <f t="shared" ref="E12:E19" si="0">D12-C12</f>
        <v>#REF!</v>
      </c>
      <c r="F12" s="534">
        <v>2153331.25</v>
      </c>
      <c r="G12" s="503" t="e">
        <f>#REF!</f>
        <v>#REF!</v>
      </c>
      <c r="H12" s="505" t="e">
        <f t="shared" ref="H12:H19" si="1">G12-F12</f>
        <v>#REF!</v>
      </c>
      <c r="I12" s="535">
        <v>2093915.625</v>
      </c>
      <c r="J12" s="504" t="e">
        <f>#REF!</f>
        <v>#REF!</v>
      </c>
      <c r="K12" s="505" t="e">
        <f>J12-I12</f>
        <v>#REF!</v>
      </c>
      <c r="L12" s="506">
        <v>51.781999999999996</v>
      </c>
      <c r="M12" s="19"/>
    </row>
    <row r="13" spans="1:13" ht="36.5" thickBot="1" x14ac:dyDescent="0.3">
      <c r="A13" s="78">
        <v>2</v>
      </c>
      <c r="B13" s="79" t="s">
        <v>136</v>
      </c>
      <c r="C13" s="503">
        <v>1354250</v>
      </c>
      <c r="D13" s="503" t="e">
        <f>#REF!</f>
        <v>#REF!</v>
      </c>
      <c r="E13" s="505" t="e">
        <f t="shared" si="0"/>
        <v>#REF!</v>
      </c>
      <c r="F13" s="503">
        <v>2060750</v>
      </c>
      <c r="G13" s="503" t="e">
        <f>#REF!</f>
        <v>#REF!</v>
      </c>
      <c r="H13" s="505" t="e">
        <f t="shared" si="1"/>
        <v>#REF!</v>
      </c>
      <c r="I13" s="535">
        <v>2591750</v>
      </c>
      <c r="J13" s="504" t="e">
        <f>#REF!</f>
        <v>#REF!</v>
      </c>
      <c r="K13" s="505" t="e">
        <f>J13-I13</f>
        <v>#REF!</v>
      </c>
      <c r="L13" s="506">
        <v>5.4260000000000002</v>
      </c>
      <c r="M13" s="19"/>
    </row>
    <row r="14" spans="1:13" ht="24.5" thickBot="1" x14ac:dyDescent="0.3">
      <c r="A14" s="78">
        <v>3</v>
      </c>
      <c r="B14" s="79" t="s">
        <v>137</v>
      </c>
      <c r="C14" s="503">
        <v>0</v>
      </c>
      <c r="D14" s="503">
        <v>0</v>
      </c>
      <c r="E14" s="505">
        <f t="shared" si="0"/>
        <v>0</v>
      </c>
      <c r="F14" s="503">
        <v>0</v>
      </c>
      <c r="G14" s="503">
        <v>0</v>
      </c>
      <c r="H14" s="505">
        <f t="shared" si="1"/>
        <v>0</v>
      </c>
      <c r="I14" s="535">
        <v>0</v>
      </c>
      <c r="J14" s="504"/>
      <c r="K14" s="505">
        <f>I14-J14</f>
        <v>0</v>
      </c>
      <c r="L14" s="506">
        <v>40</v>
      </c>
      <c r="M14" s="19"/>
    </row>
    <row r="15" spans="1:13" ht="24.5" thickBot="1" x14ac:dyDescent="0.3">
      <c r="A15" s="78">
        <v>4</v>
      </c>
      <c r="B15" s="79" t="s">
        <v>138</v>
      </c>
      <c r="C15" s="503">
        <v>90000</v>
      </c>
      <c r="D15" s="503" t="e">
        <f>#REF!</f>
        <v>#REF!</v>
      </c>
      <c r="E15" s="505" t="e">
        <f t="shared" si="0"/>
        <v>#REF!</v>
      </c>
      <c r="F15" s="503">
        <v>240000</v>
      </c>
      <c r="G15" s="503">
        <v>0</v>
      </c>
      <c r="H15" s="505">
        <f t="shared" si="1"/>
        <v>-240000</v>
      </c>
      <c r="I15" s="535">
        <v>1040000</v>
      </c>
      <c r="J15" s="504">
        <v>0</v>
      </c>
      <c r="K15" s="505">
        <f>J15-I15</f>
        <v>-1040000</v>
      </c>
      <c r="L15" s="506">
        <v>14.884</v>
      </c>
      <c r="M15" s="19"/>
    </row>
    <row r="16" spans="1:13" ht="24.5" thickBot="1" x14ac:dyDescent="0.3">
      <c r="A16" s="78">
        <v>5</v>
      </c>
      <c r="B16" s="79" t="s">
        <v>139</v>
      </c>
      <c r="C16" s="503">
        <v>1585250</v>
      </c>
      <c r="D16" s="503" t="e">
        <f>#REF!</f>
        <v>#REF!</v>
      </c>
      <c r="E16" s="505" t="e">
        <f t="shared" si="0"/>
        <v>#REF!</v>
      </c>
      <c r="F16" s="503">
        <v>7309500</v>
      </c>
      <c r="G16" s="503" t="e">
        <f>#REF!</f>
        <v>#REF!</v>
      </c>
      <c r="H16" s="505" t="e">
        <f t="shared" si="1"/>
        <v>#REF!</v>
      </c>
      <c r="I16" s="535">
        <v>4149750</v>
      </c>
      <c r="J16" s="504" t="e">
        <f>#REF!</f>
        <v>#REF!</v>
      </c>
      <c r="K16" s="505" t="e">
        <f>J16-I16</f>
        <v>#REF!</v>
      </c>
      <c r="L16" s="506">
        <v>14.268000000000001</v>
      </c>
      <c r="M16" s="19"/>
    </row>
    <row r="17" spans="1:13" ht="24.5" thickBot="1" x14ac:dyDescent="0.3">
      <c r="A17" s="78">
        <v>6</v>
      </c>
      <c r="B17" s="79" t="s">
        <v>140</v>
      </c>
      <c r="C17" s="503">
        <v>0</v>
      </c>
      <c r="D17" s="503" t="e">
        <f>#REF!</f>
        <v>#REF!</v>
      </c>
      <c r="E17" s="505" t="e">
        <f t="shared" si="0"/>
        <v>#REF!</v>
      </c>
      <c r="F17" s="503">
        <v>0</v>
      </c>
      <c r="G17" s="503">
        <v>0</v>
      </c>
      <c r="H17" s="505">
        <f t="shared" si="1"/>
        <v>0</v>
      </c>
      <c r="I17" s="535">
        <v>600000</v>
      </c>
      <c r="J17" s="504"/>
      <c r="K17" s="505">
        <f>J17-I17</f>
        <v>-600000</v>
      </c>
      <c r="L17" s="506">
        <v>1.508</v>
      </c>
      <c r="M17" s="19"/>
    </row>
    <row r="18" spans="1:13" ht="27.5" thickBot="1" x14ac:dyDescent="0.4">
      <c r="A18" s="80">
        <v>7</v>
      </c>
      <c r="B18" s="74" t="s">
        <v>184</v>
      </c>
      <c r="C18" s="503">
        <v>961250</v>
      </c>
      <c r="D18" s="503" t="e">
        <f>#REF!</f>
        <v>#REF!</v>
      </c>
      <c r="E18" s="396" t="e">
        <f t="shared" si="0"/>
        <v>#REF!</v>
      </c>
      <c r="F18" s="503">
        <v>2883750</v>
      </c>
      <c r="G18" s="503" t="e">
        <f>#REF!</f>
        <v>#REF!</v>
      </c>
      <c r="H18" s="505" t="e">
        <f t="shared" si="1"/>
        <v>#REF!</v>
      </c>
      <c r="I18" s="535">
        <v>7473750.0000000037</v>
      </c>
      <c r="J18" s="505" t="e">
        <f>#REF!</f>
        <v>#REF!</v>
      </c>
      <c r="K18" s="505" t="e">
        <f>J18-I18</f>
        <v>#REF!</v>
      </c>
      <c r="L18" s="506">
        <v>14.263999999999999</v>
      </c>
      <c r="M18" s="19"/>
    </row>
    <row r="19" spans="1:13" ht="24" customHeight="1" thickBot="1" x14ac:dyDescent="0.3">
      <c r="A19" s="80">
        <v>8</v>
      </c>
      <c r="B19" s="74" t="s">
        <v>1</v>
      </c>
      <c r="C19" s="503">
        <v>0</v>
      </c>
      <c r="D19" s="503">
        <v>0</v>
      </c>
      <c r="E19" s="505">
        <f t="shared" si="0"/>
        <v>0</v>
      </c>
      <c r="F19" s="503"/>
      <c r="G19" s="503">
        <f>D19</f>
        <v>0</v>
      </c>
      <c r="H19" s="505">
        <f t="shared" si="1"/>
        <v>0</v>
      </c>
      <c r="I19" s="535">
        <v>0</v>
      </c>
      <c r="J19" s="503" t="e">
        <f>#REF!</f>
        <v>#REF!</v>
      </c>
      <c r="K19" s="505" t="e">
        <f>J19-I19</f>
        <v>#REF!</v>
      </c>
      <c r="L19" s="507">
        <v>2.8679999999999999</v>
      </c>
      <c r="M19" s="19"/>
    </row>
    <row r="20" spans="1:13" ht="27.75" customHeight="1" thickBot="1" x14ac:dyDescent="0.3">
      <c r="A20" s="453"/>
      <c r="B20" s="454" t="s">
        <v>302</v>
      </c>
      <c r="C20" s="508">
        <f t="shared" ref="C20:L20" si="2">SUM(C12:C19)</f>
        <v>4830193.75</v>
      </c>
      <c r="D20" s="508" t="e">
        <f t="shared" si="2"/>
        <v>#REF!</v>
      </c>
      <c r="E20" s="508" t="e">
        <f t="shared" si="2"/>
        <v>#REF!</v>
      </c>
      <c r="F20" s="508">
        <f t="shared" si="2"/>
        <v>14647331.25</v>
      </c>
      <c r="G20" s="508" t="e">
        <f t="shared" si="2"/>
        <v>#REF!</v>
      </c>
      <c r="H20" s="508" t="e">
        <f t="shared" si="2"/>
        <v>#REF!</v>
      </c>
      <c r="I20" s="508">
        <f t="shared" si="2"/>
        <v>17949165.625000004</v>
      </c>
      <c r="J20" s="508" t="e">
        <f>SUM(J12:J19)</f>
        <v>#REF!</v>
      </c>
      <c r="K20" s="508" t="e">
        <f t="shared" si="2"/>
        <v>#REF!</v>
      </c>
      <c r="L20" s="508">
        <f t="shared" si="2"/>
        <v>145</v>
      </c>
      <c r="M20" s="83"/>
    </row>
    <row r="21" spans="1:13" ht="13" thickBot="1" x14ac:dyDescent="0.3">
      <c r="J21" s="500"/>
    </row>
    <row r="22" spans="1:13" ht="40" hidden="1" thickBot="1" x14ac:dyDescent="0.3">
      <c r="A22" s="389">
        <v>7</v>
      </c>
      <c r="B22" s="523" t="s">
        <v>343</v>
      </c>
      <c r="C22" s="390"/>
      <c r="D22" s="505">
        <v>14875.199999999999</v>
      </c>
      <c r="E22" s="392"/>
      <c r="F22" s="390"/>
      <c r="G22" s="505">
        <f>D22</f>
        <v>14875.199999999999</v>
      </c>
      <c r="H22" s="392"/>
      <c r="I22" s="390"/>
      <c r="J22" s="505">
        <v>181883.19</v>
      </c>
      <c r="K22" s="392"/>
      <c r="L22" s="269"/>
      <c r="M22" s="19"/>
    </row>
    <row r="23" spans="1:13" ht="13" hidden="1" thickBot="1" x14ac:dyDescent="0.3"/>
    <row r="24" spans="1:13" ht="27.75" hidden="1" customHeight="1" thickBot="1" x14ac:dyDescent="0.3">
      <c r="A24" s="453"/>
      <c r="B24" s="455" t="s">
        <v>305</v>
      </c>
      <c r="C24" s="509">
        <f t="shared" ref="C24:K24" si="3">C22+C20</f>
        <v>4830193.75</v>
      </c>
      <c r="D24" s="509" t="e">
        <f t="shared" si="3"/>
        <v>#REF!</v>
      </c>
      <c r="E24" s="509" t="e">
        <f t="shared" si="3"/>
        <v>#REF!</v>
      </c>
      <c r="F24" s="509">
        <f t="shared" si="3"/>
        <v>14647331.25</v>
      </c>
      <c r="G24" s="509" t="e">
        <f t="shared" si="3"/>
        <v>#REF!</v>
      </c>
      <c r="H24" s="509" t="e">
        <f t="shared" si="3"/>
        <v>#REF!</v>
      </c>
      <c r="I24" s="509">
        <f t="shared" si="3"/>
        <v>17949165.625000004</v>
      </c>
      <c r="J24" s="509" t="e">
        <f t="shared" si="3"/>
        <v>#REF!</v>
      </c>
      <c r="K24" s="509" t="e">
        <f t="shared" si="3"/>
        <v>#REF!</v>
      </c>
      <c r="L24" s="510"/>
      <c r="M24" s="83"/>
    </row>
    <row r="25" spans="1:13" hidden="1" x14ac:dyDescent="0.25"/>
    <row r="26" spans="1:13" hidden="1" x14ac:dyDescent="0.25">
      <c r="G26" s="500" t="e">
        <f>G24-#REF!</f>
        <v>#REF!</v>
      </c>
    </row>
    <row r="27" spans="1:13" ht="27.75" customHeight="1" thickBot="1" x14ac:dyDescent="0.3">
      <c r="A27" s="106" t="s">
        <v>195</v>
      </c>
      <c r="B27" s="353" t="s">
        <v>4</v>
      </c>
      <c r="C27" s="531" t="s">
        <v>351</v>
      </c>
      <c r="D27" s="532"/>
      <c r="E27" s="532"/>
      <c r="F27" s="532"/>
      <c r="G27" s="407"/>
    </row>
    <row r="28" spans="1:13" ht="42.75" customHeight="1" x14ac:dyDescent="0.25">
      <c r="A28" s="529">
        <v>1</v>
      </c>
      <c r="B28" s="530" t="s">
        <v>135</v>
      </c>
      <c r="C28" s="887" t="s">
        <v>360</v>
      </c>
      <c r="D28" s="888"/>
      <c r="E28" s="888"/>
      <c r="F28" s="888"/>
      <c r="G28" s="889"/>
      <c r="I28" s="500"/>
      <c r="J28" s="500"/>
    </row>
    <row r="29" spans="1:13" ht="36.5" thickBot="1" x14ac:dyDescent="0.3">
      <c r="A29" s="529">
        <v>2</v>
      </c>
      <c r="B29" s="79" t="s">
        <v>136</v>
      </c>
      <c r="C29" s="890" t="s">
        <v>356</v>
      </c>
      <c r="D29" s="891"/>
      <c r="E29" s="891"/>
      <c r="F29" s="891"/>
      <c r="G29" s="892"/>
    </row>
    <row r="30" spans="1:13" ht="24.5" thickBot="1" x14ac:dyDescent="0.3">
      <c r="A30" s="529">
        <v>3</v>
      </c>
      <c r="B30" s="79" t="s">
        <v>137</v>
      </c>
      <c r="C30" s="890" t="s">
        <v>352</v>
      </c>
      <c r="D30" s="891"/>
      <c r="E30" s="891"/>
      <c r="F30" s="891"/>
      <c r="G30" s="892"/>
    </row>
    <row r="31" spans="1:13" ht="24.5" thickBot="1" x14ac:dyDescent="0.3">
      <c r="A31" s="529">
        <v>4</v>
      </c>
      <c r="B31" s="79" t="s">
        <v>138</v>
      </c>
      <c r="C31" s="890" t="s">
        <v>357</v>
      </c>
      <c r="D31" s="891"/>
      <c r="E31" s="891"/>
      <c r="F31" s="891"/>
      <c r="G31" s="892"/>
    </row>
    <row r="32" spans="1:13" ht="44.25" customHeight="1" thickBot="1" x14ac:dyDescent="0.3">
      <c r="A32" s="529">
        <v>6</v>
      </c>
      <c r="B32" s="79" t="s">
        <v>139</v>
      </c>
      <c r="C32" s="890" t="s">
        <v>358</v>
      </c>
      <c r="D32" s="891"/>
      <c r="E32" s="891"/>
      <c r="F32" s="891"/>
      <c r="G32" s="892"/>
    </row>
    <row r="33" spans="1:7" ht="27" x14ac:dyDescent="0.35">
      <c r="A33" s="529">
        <v>7</v>
      </c>
      <c r="B33" s="74" t="s">
        <v>184</v>
      </c>
      <c r="C33" s="890"/>
      <c r="D33" s="891"/>
      <c r="E33" s="891"/>
      <c r="F33" s="891"/>
      <c r="G33" s="892"/>
    </row>
  </sheetData>
  <mergeCells count="10">
    <mergeCell ref="C29:G29"/>
    <mergeCell ref="C30:G30"/>
    <mergeCell ref="C31:G31"/>
    <mergeCell ref="C32:G32"/>
    <mergeCell ref="C33:G33"/>
    <mergeCell ref="C8:E8"/>
    <mergeCell ref="F8:H8"/>
    <mergeCell ref="I8:K8"/>
    <mergeCell ref="A9:B9"/>
    <mergeCell ref="C28:G28"/>
  </mergeCells>
  <phoneticPr fontId="15" type="noConversion"/>
  <pageMargins left="0.45" right="0.5" top="0.75" bottom="0.75" header="0.28000000000000003" footer="0.3"/>
  <pageSetup orientation="portrait" horizontalDpi="90" verticalDpi="90" r:id="rId1"/>
  <ignoredErrors>
    <ignoredError sqref="H13:H17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16"/>
  <sheetViews>
    <sheetView topLeftCell="A4" workbookViewId="0">
      <selection activeCell="D31" sqref="D31"/>
    </sheetView>
  </sheetViews>
  <sheetFormatPr defaultColWidth="8.81640625" defaultRowHeight="13" x14ac:dyDescent="0.3"/>
  <cols>
    <col min="1" max="1" width="41.453125" style="184" customWidth="1"/>
    <col min="2" max="2" width="16.26953125" style="184" customWidth="1"/>
    <col min="3" max="3" width="17" style="184" customWidth="1"/>
    <col min="4" max="4" width="20.7265625" style="185" customWidth="1"/>
    <col min="5" max="5" width="19.453125" style="185" customWidth="1"/>
    <col min="6" max="6" width="20.453125" style="181" bestFit="1" customWidth="1"/>
    <col min="7" max="7" width="11.26953125" style="108" bestFit="1" customWidth="1"/>
    <col min="8" max="8" width="12.1796875" style="108" bestFit="1" customWidth="1"/>
    <col min="9" max="9" width="8.81640625" style="108"/>
    <col min="10" max="10" width="12.81640625" style="108" bestFit="1" customWidth="1"/>
    <col min="11" max="16384" width="8.81640625" style="108"/>
  </cols>
  <sheetData>
    <row r="1" spans="1:7" ht="14" thickTop="1" thickBot="1" x14ac:dyDescent="0.35">
      <c r="A1" s="20" t="s">
        <v>165</v>
      </c>
      <c r="B1" s="21" t="s">
        <v>176</v>
      </c>
      <c r="C1" s="22"/>
      <c r="D1" s="23"/>
      <c r="E1" s="230"/>
      <c r="F1" s="107"/>
    </row>
    <row r="2" spans="1:7" s="111" customFormat="1" ht="14.25" customHeight="1" thickBot="1" x14ac:dyDescent="0.35">
      <c r="A2" s="26" t="s">
        <v>171</v>
      </c>
      <c r="B2" s="27" t="s">
        <v>164</v>
      </c>
      <c r="C2" s="28"/>
      <c r="D2" s="29"/>
      <c r="E2" s="30"/>
      <c r="F2" s="110"/>
    </row>
    <row r="3" spans="1:7" ht="14.25" customHeight="1" thickBot="1" x14ac:dyDescent="0.35">
      <c r="A3" s="31" t="s">
        <v>172</v>
      </c>
      <c r="B3" s="32" t="s">
        <v>163</v>
      </c>
      <c r="C3" s="28"/>
      <c r="D3" s="29"/>
      <c r="E3" s="30"/>
      <c r="F3" s="107"/>
    </row>
    <row r="4" spans="1:7" ht="13.5" thickBot="1" x14ac:dyDescent="0.35">
      <c r="A4" s="31" t="s">
        <v>173</v>
      </c>
      <c r="B4" s="501" t="e">
        <f>#REF!</f>
        <v>#REF!</v>
      </c>
      <c r="C4" s="28"/>
      <c r="D4" s="29"/>
      <c r="E4" s="30"/>
      <c r="F4" s="107"/>
    </row>
    <row r="5" spans="1:7" ht="13.5" thickBot="1" x14ac:dyDescent="0.35">
      <c r="A5" s="26" t="s">
        <v>247</v>
      </c>
      <c r="B5" s="33" t="s">
        <v>244</v>
      </c>
      <c r="C5" s="28"/>
      <c r="D5" s="29"/>
      <c r="E5" s="30"/>
      <c r="F5" s="107"/>
    </row>
    <row r="6" spans="1:7" ht="13.5" thickBot="1" x14ac:dyDescent="0.35">
      <c r="A6" s="31" t="s">
        <v>174</v>
      </c>
      <c r="B6" s="501" t="e">
        <f>#REF!</f>
        <v>#REF!</v>
      </c>
      <c r="C6" s="28"/>
      <c r="D6" s="34"/>
      <c r="E6" s="30"/>
      <c r="F6" s="107"/>
    </row>
    <row r="7" spans="1:7" ht="13.5" thickBot="1" x14ac:dyDescent="0.35">
      <c r="A7" s="31" t="s">
        <v>175</v>
      </c>
      <c r="B7" s="33" t="s">
        <v>178</v>
      </c>
      <c r="C7" s="28"/>
      <c r="D7" s="29"/>
      <c r="E7" s="30"/>
      <c r="F7" s="107"/>
    </row>
    <row r="8" spans="1:7" ht="13.5" thickBot="1" x14ac:dyDescent="0.35">
      <c r="A8" s="114"/>
      <c r="B8" s="115"/>
      <c r="C8" s="116"/>
      <c r="D8" s="117"/>
      <c r="E8" s="118"/>
      <c r="F8" s="107"/>
    </row>
    <row r="9" spans="1:7" ht="15" customHeight="1" thickBot="1" x14ac:dyDescent="0.4">
      <c r="A9" s="119" t="s">
        <v>186</v>
      </c>
      <c r="B9" s="120" t="s">
        <v>249</v>
      </c>
      <c r="C9" s="121"/>
      <c r="D9" s="231"/>
      <c r="E9" s="113"/>
      <c r="F9" s="107"/>
    </row>
    <row r="10" spans="1:7" ht="15" customHeight="1" x14ac:dyDescent="0.3">
      <c r="A10" s="122"/>
      <c r="B10" s="123"/>
      <c r="C10" s="112"/>
      <c r="D10" s="124" t="s">
        <v>200</v>
      </c>
      <c r="E10" s="113"/>
      <c r="F10" s="107"/>
    </row>
    <row r="11" spans="1:7" ht="15" customHeight="1" x14ac:dyDescent="0.3">
      <c r="A11" s="122" t="s">
        <v>201</v>
      </c>
      <c r="B11" s="125">
        <v>41640</v>
      </c>
      <c r="C11" s="112"/>
      <c r="D11" s="112">
        <v>3585641.6169999973</v>
      </c>
      <c r="E11" s="113"/>
      <c r="F11" s="107"/>
    </row>
    <row r="12" spans="1:7" ht="15" customHeight="1" x14ac:dyDescent="0.3">
      <c r="A12" s="122"/>
      <c r="B12" s="123"/>
      <c r="C12" s="112"/>
      <c r="D12" s="112"/>
      <c r="E12" s="113"/>
      <c r="F12" s="107"/>
    </row>
    <row r="13" spans="1:7" ht="15" customHeight="1" x14ac:dyDescent="0.3">
      <c r="A13" s="122" t="s">
        <v>267</v>
      </c>
      <c r="B13" s="123"/>
      <c r="C13" s="112"/>
      <c r="D13" s="112">
        <v>0</v>
      </c>
      <c r="E13" s="113"/>
      <c r="F13" s="107"/>
    </row>
    <row r="14" spans="1:7" ht="15" customHeight="1" x14ac:dyDescent="0.3">
      <c r="A14" s="122"/>
      <c r="B14" s="123"/>
      <c r="C14" s="112"/>
      <c r="D14" s="112"/>
      <c r="E14" s="113"/>
      <c r="F14" s="107"/>
    </row>
    <row r="15" spans="1:7" ht="15" customHeight="1" x14ac:dyDescent="0.3">
      <c r="A15" s="122" t="s">
        <v>203</v>
      </c>
      <c r="B15" s="123"/>
      <c r="C15" s="112"/>
      <c r="D15" s="112">
        <v>112.03</v>
      </c>
      <c r="E15" s="113"/>
      <c r="F15" s="107"/>
      <c r="G15" s="130">
        <v>53592.75</v>
      </c>
    </row>
    <row r="16" spans="1:7" ht="15" customHeight="1" x14ac:dyDescent="0.3">
      <c r="A16" s="122" t="s">
        <v>349</v>
      </c>
      <c r="B16" s="123"/>
      <c r="C16" s="112"/>
      <c r="D16" s="112">
        <v>2055.16</v>
      </c>
      <c r="E16" s="113"/>
      <c r="F16" s="107"/>
      <c r="G16" s="130"/>
    </row>
    <row r="17" spans="1:9" ht="15" customHeight="1" thickBot="1" x14ac:dyDescent="0.35">
      <c r="A17" s="122" t="s">
        <v>350</v>
      </c>
      <c r="B17" s="123"/>
      <c r="C17" s="112"/>
      <c r="D17" s="126">
        <v>3065.71</v>
      </c>
      <c r="E17" s="113"/>
      <c r="F17" s="107"/>
    </row>
    <row r="18" spans="1:9" ht="15" customHeight="1" x14ac:dyDescent="0.3">
      <c r="A18" s="122"/>
      <c r="B18" s="123"/>
      <c r="C18" s="112"/>
      <c r="D18" s="112"/>
      <c r="E18" s="113"/>
      <c r="F18" s="107"/>
    </row>
    <row r="19" spans="1:9" ht="15" customHeight="1" x14ac:dyDescent="0.3">
      <c r="A19" s="122" t="s">
        <v>205</v>
      </c>
      <c r="B19" s="123"/>
      <c r="C19" s="112"/>
      <c r="D19" s="112">
        <f>SUM(D10:D17)</f>
        <v>3590874.5169999972</v>
      </c>
      <c r="E19" s="113"/>
      <c r="F19" s="107"/>
    </row>
    <row r="20" spans="1:9" ht="15" customHeight="1" x14ac:dyDescent="0.3">
      <c r="A20" s="122"/>
      <c r="B20" s="123"/>
      <c r="C20" s="112"/>
      <c r="D20" s="112"/>
      <c r="E20" s="113"/>
      <c r="F20" s="127"/>
    </row>
    <row r="21" spans="1:9" ht="15" customHeight="1" x14ac:dyDescent="0.3">
      <c r="A21" s="122" t="s">
        <v>206</v>
      </c>
      <c r="B21" s="123"/>
      <c r="C21" s="128"/>
      <c r="D21" s="112">
        <v>-1506903.0899999999</v>
      </c>
      <c r="E21" s="113"/>
      <c r="F21" s="107"/>
    </row>
    <row r="22" spans="1:9" ht="15" customHeight="1" x14ac:dyDescent="0.3">
      <c r="A22" s="122"/>
      <c r="B22" s="123"/>
      <c r="C22" s="128"/>
      <c r="D22" s="112"/>
      <c r="E22" s="113"/>
      <c r="F22" s="107"/>
      <c r="G22" s="129"/>
    </row>
    <row r="23" spans="1:9" ht="15" customHeight="1" x14ac:dyDescent="0.3">
      <c r="A23" s="122"/>
      <c r="B23" s="123"/>
      <c r="C23" s="128"/>
      <c r="D23" s="112"/>
      <c r="E23" s="113"/>
      <c r="F23" s="107"/>
    </row>
    <row r="24" spans="1:9" ht="15" customHeight="1" thickBot="1" x14ac:dyDescent="0.35">
      <c r="A24" s="122"/>
      <c r="B24" s="123"/>
      <c r="C24" s="112"/>
      <c r="D24" s="126"/>
      <c r="E24" s="113"/>
      <c r="F24" s="107"/>
    </row>
    <row r="25" spans="1:9" ht="15" customHeight="1" x14ac:dyDescent="0.3">
      <c r="A25" s="122"/>
      <c r="B25" s="123"/>
      <c r="C25" s="112"/>
      <c r="D25" s="112"/>
      <c r="E25" s="113"/>
      <c r="F25" s="107"/>
      <c r="H25" s="130"/>
    </row>
    <row r="26" spans="1:9" ht="15" customHeight="1" thickBot="1" x14ac:dyDescent="0.45">
      <c r="A26" s="131" t="s">
        <v>208</v>
      </c>
      <c r="B26" s="125">
        <v>41729</v>
      </c>
      <c r="C26" s="132"/>
      <c r="D26" s="133">
        <f>SUM(D18:D24)</f>
        <v>2083971.4269999973</v>
      </c>
      <c r="E26" s="113">
        <v>2083971.43</v>
      </c>
      <c r="F26" s="107"/>
      <c r="G26" s="130">
        <f>D26-E26</f>
        <v>-3.0000025872141123E-3</v>
      </c>
    </row>
    <row r="27" spans="1:9" ht="15" customHeight="1" thickTop="1" x14ac:dyDescent="0.3">
      <c r="A27" s="122"/>
      <c r="B27" s="123"/>
      <c r="C27" s="112"/>
      <c r="D27" s="112">
        <f>D26-E26</f>
        <v>-3.0000025872141123E-3</v>
      </c>
      <c r="E27" s="113"/>
      <c r="F27" s="107"/>
      <c r="H27" s="130"/>
    </row>
    <row r="28" spans="1:9" ht="15" customHeight="1" x14ac:dyDescent="0.3">
      <c r="A28" s="134"/>
      <c r="B28" s="135"/>
      <c r="C28" s="136"/>
      <c r="D28" s="136"/>
      <c r="E28" s="137"/>
      <c r="F28" s="107"/>
    </row>
    <row r="29" spans="1:9" ht="15" customHeight="1" thickBot="1" x14ac:dyDescent="0.35">
      <c r="A29" s="122"/>
      <c r="B29" s="123"/>
      <c r="C29" s="112"/>
      <c r="D29" s="112"/>
      <c r="E29" s="113"/>
      <c r="F29" s="107"/>
      <c r="H29" s="130"/>
    </row>
    <row r="30" spans="1:9" ht="15" customHeight="1" thickBot="1" x14ac:dyDescent="0.4">
      <c r="A30" s="119" t="s">
        <v>279</v>
      </c>
      <c r="B30" s="123"/>
      <c r="C30" s="138" t="s">
        <v>209</v>
      </c>
      <c r="D30" s="139" t="s">
        <v>210</v>
      </c>
      <c r="E30" s="109" t="s">
        <v>200</v>
      </c>
      <c r="F30" s="107"/>
      <c r="G30" s="129"/>
      <c r="I30" s="130"/>
    </row>
    <row r="31" spans="1:9" ht="15" customHeight="1" x14ac:dyDescent="0.3">
      <c r="A31" s="122"/>
      <c r="B31" s="123"/>
      <c r="C31" s="112"/>
      <c r="D31" s="112"/>
      <c r="E31" s="113"/>
      <c r="F31" s="107"/>
      <c r="H31" s="130"/>
    </row>
    <row r="32" spans="1:9" ht="15" customHeight="1" x14ac:dyDescent="0.3">
      <c r="A32" s="122" t="s">
        <v>201</v>
      </c>
      <c r="B32" s="125"/>
      <c r="C32" s="112">
        <v>0</v>
      </c>
      <c r="D32" s="112"/>
      <c r="E32" s="113">
        <v>0</v>
      </c>
      <c r="F32" s="113"/>
      <c r="H32" s="130"/>
      <c r="I32" s="130"/>
    </row>
    <row r="33" spans="1:10" ht="15" customHeight="1" x14ac:dyDescent="0.3">
      <c r="A33" s="122"/>
      <c r="B33" s="123"/>
      <c r="C33" s="112"/>
      <c r="D33" s="112"/>
      <c r="E33" s="113"/>
      <c r="F33" s="107"/>
      <c r="H33" s="130"/>
    </row>
    <row r="34" spans="1:10" ht="15" customHeight="1" x14ac:dyDescent="0.3">
      <c r="A34" s="122" t="s">
        <v>211</v>
      </c>
      <c r="B34" s="123"/>
      <c r="C34" s="112">
        <v>0</v>
      </c>
      <c r="D34" s="112"/>
      <c r="E34" s="113">
        <v>0</v>
      </c>
      <c r="F34" s="107"/>
      <c r="H34" s="130"/>
    </row>
    <row r="35" spans="1:10" ht="15" customHeight="1" x14ac:dyDescent="0.3">
      <c r="A35" s="122"/>
      <c r="B35" s="123"/>
      <c r="C35" s="112"/>
      <c r="D35" s="112"/>
      <c r="E35" s="113"/>
      <c r="F35" s="107"/>
      <c r="H35" s="130"/>
    </row>
    <row r="36" spans="1:10" ht="15" customHeight="1" x14ac:dyDescent="0.3">
      <c r="A36" s="122" t="s">
        <v>203</v>
      </c>
      <c r="B36" s="123"/>
      <c r="C36" s="112">
        <v>0</v>
      </c>
      <c r="D36" s="112"/>
      <c r="E36" s="113">
        <v>0</v>
      </c>
      <c r="F36" s="140"/>
      <c r="H36" s="130"/>
      <c r="J36" s="141"/>
    </row>
    <row r="37" spans="1:10" ht="15" customHeight="1" thickBot="1" x14ac:dyDescent="0.35">
      <c r="A37" s="122"/>
      <c r="B37" s="123"/>
      <c r="C37" s="126"/>
      <c r="D37" s="112"/>
      <c r="E37" s="142"/>
      <c r="F37" s="143"/>
    </row>
    <row r="38" spans="1:10" s="144" customFormat="1" ht="15" customHeight="1" x14ac:dyDescent="0.3">
      <c r="A38" s="122"/>
      <c r="B38" s="123"/>
      <c r="C38" s="112"/>
      <c r="D38" s="112"/>
      <c r="E38" s="113"/>
      <c r="H38" s="145"/>
    </row>
    <row r="39" spans="1:10" s="146" customFormat="1" ht="15" customHeight="1" x14ac:dyDescent="0.3">
      <c r="A39" s="122" t="s">
        <v>205</v>
      </c>
      <c r="B39" s="123"/>
      <c r="C39" s="112">
        <f>SUM(C32:C37)</f>
        <v>0</v>
      </c>
      <c r="D39" s="112"/>
      <c r="E39" s="113">
        <f>SUM(E32:E37)</f>
        <v>0</v>
      </c>
      <c r="H39" s="147"/>
      <c r="J39" s="148"/>
    </row>
    <row r="40" spans="1:10" s="146" customFormat="1" ht="15" customHeight="1" x14ac:dyDescent="0.3">
      <c r="A40" s="122"/>
      <c r="B40" s="123"/>
      <c r="C40" s="112"/>
      <c r="D40" s="112"/>
      <c r="E40" s="113"/>
    </row>
    <row r="41" spans="1:10" s="146" customFormat="1" ht="15" customHeight="1" x14ac:dyDescent="0.3">
      <c r="A41" s="122" t="s">
        <v>206</v>
      </c>
      <c r="B41" s="123"/>
      <c r="C41" s="112">
        <v>0</v>
      </c>
      <c r="D41" s="112"/>
      <c r="E41" s="113">
        <v>0</v>
      </c>
      <c r="F41" s="147"/>
      <c r="H41" s="148"/>
      <c r="J41" s="108"/>
    </row>
    <row r="42" spans="1:10" s="146" customFormat="1" ht="15" customHeight="1" x14ac:dyDescent="0.3">
      <c r="A42" s="122"/>
      <c r="B42" s="123"/>
      <c r="C42" s="112"/>
      <c r="D42" s="112"/>
      <c r="E42" s="113"/>
      <c r="F42" s="147"/>
    </row>
    <row r="43" spans="1:10" s="150" customFormat="1" ht="15" customHeight="1" x14ac:dyDescent="0.3">
      <c r="A43" s="122" t="s">
        <v>207</v>
      </c>
      <c r="B43" s="123"/>
      <c r="C43" s="112"/>
      <c r="D43" s="112"/>
      <c r="E43" s="113">
        <v>0</v>
      </c>
      <c r="F43" s="149"/>
    </row>
    <row r="44" spans="1:10" s="150" customFormat="1" ht="15" customHeight="1" thickBot="1" x14ac:dyDescent="0.35">
      <c r="A44" s="122"/>
      <c r="B44" s="123"/>
      <c r="C44" s="126"/>
      <c r="D44" s="112"/>
      <c r="E44" s="142"/>
      <c r="F44" s="108"/>
    </row>
    <row r="45" spans="1:10" s="144" customFormat="1" ht="15" customHeight="1" x14ac:dyDescent="0.3">
      <c r="A45" s="122"/>
      <c r="B45" s="123"/>
      <c r="C45" s="112"/>
      <c r="D45" s="112"/>
      <c r="E45" s="113"/>
      <c r="F45" s="108"/>
    </row>
    <row r="46" spans="1:10" s="146" customFormat="1" ht="15" customHeight="1" thickBot="1" x14ac:dyDescent="0.4">
      <c r="A46" s="131" t="s">
        <v>208</v>
      </c>
      <c r="B46" s="151">
        <v>41455</v>
      </c>
      <c r="C46" s="152">
        <f>SUM(C38:C44)</f>
        <v>0</v>
      </c>
      <c r="D46" s="153"/>
      <c r="E46" s="154">
        <f>SUM(E38:E44)</f>
        <v>0</v>
      </c>
      <c r="F46" s="129">
        <f>E46*1.76</f>
        <v>0</v>
      </c>
      <c r="G46" s="147">
        <f>C46/1.76</f>
        <v>0</v>
      </c>
      <c r="H46" s="147"/>
      <c r="J46" s="147"/>
    </row>
    <row r="47" spans="1:10" s="146" customFormat="1" ht="15" customHeight="1" thickTop="1" x14ac:dyDescent="0.3">
      <c r="A47" s="122"/>
      <c r="B47" s="123"/>
      <c r="C47" s="155">
        <v>0</v>
      </c>
      <c r="D47" s="112"/>
      <c r="E47" s="113"/>
      <c r="F47" s="129">
        <f>F46+F26</f>
        <v>0</v>
      </c>
    </row>
    <row r="48" spans="1:10" ht="15" customHeight="1" x14ac:dyDescent="0.3">
      <c r="A48" s="156"/>
      <c r="B48" s="157"/>
      <c r="C48" s="158"/>
      <c r="D48" s="159"/>
      <c r="E48" s="160"/>
      <c r="F48" s="161"/>
    </row>
    <row r="49" spans="1:6" ht="30.75" customHeight="1" thickBot="1" x14ac:dyDescent="0.35">
      <c r="A49" s="156"/>
      <c r="B49" s="893" t="s">
        <v>212</v>
      </c>
      <c r="C49" s="894"/>
      <c r="D49" s="894"/>
      <c r="E49" s="162" t="e">
        <f>+C46/D43</f>
        <v>#DIV/0!</v>
      </c>
      <c r="F49" s="163"/>
    </row>
    <row r="50" spans="1:6" ht="15" customHeight="1" thickTop="1" x14ac:dyDescent="0.3">
      <c r="A50" s="156"/>
      <c r="B50" s="157"/>
      <c r="C50" s="158"/>
      <c r="D50" s="159"/>
      <c r="E50" s="160"/>
      <c r="F50" s="163"/>
    </row>
    <row r="51" spans="1:6" ht="15" customHeight="1" thickBot="1" x14ac:dyDescent="0.35">
      <c r="A51" s="156"/>
      <c r="B51" s="164"/>
      <c r="C51" s="165" t="s">
        <v>213</v>
      </c>
      <c r="D51" s="165"/>
      <c r="E51" s="166" t="e">
        <f>+E46-E49</f>
        <v>#DIV/0!</v>
      </c>
      <c r="F51" s="163"/>
    </row>
    <row r="52" spans="1:6" ht="15" customHeight="1" thickTop="1" x14ac:dyDescent="0.3">
      <c r="A52" s="156"/>
      <c r="B52" s="157"/>
      <c r="C52" s="167"/>
      <c r="D52" s="167"/>
      <c r="E52" s="168"/>
      <c r="F52" s="163"/>
    </row>
    <row r="53" spans="1:6" ht="15" customHeight="1" x14ac:dyDescent="0.3">
      <c r="A53" s="169" t="s">
        <v>214</v>
      </c>
      <c r="B53" s="170"/>
      <c r="C53" s="167"/>
      <c r="D53" s="167"/>
      <c r="E53" s="168"/>
      <c r="F53" s="163"/>
    </row>
    <row r="54" spans="1:6" ht="15" customHeight="1" x14ac:dyDescent="0.3">
      <c r="A54" s="171" t="s">
        <v>215</v>
      </c>
      <c r="B54" s="172"/>
      <c r="C54" s="167"/>
      <c r="D54" s="167"/>
      <c r="E54" s="168"/>
      <c r="F54" s="163"/>
    </row>
    <row r="55" spans="1:6" ht="15" customHeight="1" thickBot="1" x14ac:dyDescent="0.35">
      <c r="A55" s="173" t="s">
        <v>216</v>
      </c>
      <c r="B55" s="174"/>
      <c r="C55" s="175"/>
      <c r="D55" s="176"/>
      <c r="E55" s="177"/>
      <c r="F55" s="163"/>
    </row>
    <row r="56" spans="1:6" ht="15" customHeight="1" x14ac:dyDescent="0.3">
      <c r="A56" s="178"/>
      <c r="B56" s="157"/>
      <c r="C56" s="167"/>
      <c r="D56" s="179"/>
      <c r="E56" s="179"/>
      <c r="F56" s="161">
        <f>F41+F27</f>
        <v>0</v>
      </c>
    </row>
    <row r="57" spans="1:6" ht="15" customHeight="1" x14ac:dyDescent="0.3">
      <c r="A57" s="178"/>
      <c r="B57" s="157"/>
      <c r="C57" s="167"/>
      <c r="D57" s="179"/>
      <c r="E57" s="179"/>
      <c r="F57" s="163"/>
    </row>
    <row r="58" spans="1:6" ht="15" customHeight="1" x14ac:dyDescent="0.3">
      <c r="A58" s="178"/>
      <c r="B58" s="157"/>
      <c r="C58" s="167"/>
      <c r="D58" s="179"/>
      <c r="E58" s="179"/>
      <c r="F58" s="163"/>
    </row>
    <row r="59" spans="1:6" ht="15" customHeight="1" x14ac:dyDescent="0.3">
      <c r="A59" s="178"/>
      <c r="B59" s="157"/>
      <c r="C59" s="167"/>
      <c r="D59" s="179"/>
      <c r="E59" s="179"/>
      <c r="F59" s="163"/>
    </row>
    <row r="60" spans="1:6" ht="15" customHeight="1" x14ac:dyDescent="0.3">
      <c r="A60" s="178"/>
      <c r="B60" s="157"/>
      <c r="C60" s="167"/>
      <c r="D60" s="179"/>
      <c r="E60" s="179"/>
      <c r="F60" s="163"/>
    </row>
    <row r="61" spans="1:6" ht="15" customHeight="1" x14ac:dyDescent="0.3">
      <c r="A61" s="178"/>
      <c r="B61" s="157"/>
      <c r="C61" s="167"/>
      <c r="D61" s="179"/>
      <c r="E61" s="179"/>
      <c r="F61" s="163"/>
    </row>
    <row r="62" spans="1:6" ht="15" customHeight="1" x14ac:dyDescent="0.3">
      <c r="A62" s="180"/>
      <c r="B62" s="180"/>
      <c r="C62" s="180"/>
      <c r="D62" s="179"/>
      <c r="E62" s="179"/>
    </row>
    <row r="63" spans="1:6" ht="15" customHeight="1" x14ac:dyDescent="0.3">
      <c r="A63" s="180"/>
      <c r="B63" s="180"/>
      <c r="C63" s="180"/>
      <c r="D63" s="182"/>
      <c r="E63" s="179"/>
    </row>
    <row r="64" spans="1:6" ht="15" customHeight="1" x14ac:dyDescent="0.25">
      <c r="A64" s="180"/>
      <c r="B64" s="180"/>
      <c r="C64" s="180"/>
      <c r="D64" s="179"/>
      <c r="E64" s="179"/>
      <c r="F64" s="108"/>
    </row>
    <row r="65" spans="1:6" ht="15" customHeight="1" x14ac:dyDescent="0.25">
      <c r="A65" s="180"/>
      <c r="B65" s="180"/>
      <c r="C65" s="180"/>
      <c r="D65" s="179"/>
      <c r="E65" s="179"/>
      <c r="F65" s="108"/>
    </row>
    <row r="66" spans="1:6" ht="15" customHeight="1" x14ac:dyDescent="0.25">
      <c r="A66" s="180"/>
      <c r="B66" s="180"/>
      <c r="C66" s="180"/>
      <c r="D66" s="179"/>
      <c r="E66" s="179"/>
      <c r="F66" s="108"/>
    </row>
    <row r="67" spans="1:6" ht="15" customHeight="1" x14ac:dyDescent="0.25">
      <c r="A67" s="180"/>
      <c r="B67" s="180"/>
      <c r="C67" s="180"/>
      <c r="D67" s="179"/>
      <c r="E67" s="179"/>
      <c r="F67" s="108"/>
    </row>
    <row r="68" spans="1:6" ht="15" customHeight="1" x14ac:dyDescent="0.25">
      <c r="A68" s="180"/>
      <c r="B68" s="180"/>
      <c r="C68" s="180"/>
      <c r="D68" s="183"/>
      <c r="E68" s="179"/>
      <c r="F68" s="108"/>
    </row>
    <row r="69" spans="1:6" ht="15" customHeight="1" x14ac:dyDescent="0.25">
      <c r="A69" s="180"/>
      <c r="B69" s="180"/>
      <c r="C69" s="180"/>
      <c r="D69" s="179"/>
      <c r="E69" s="179"/>
      <c r="F69" s="108"/>
    </row>
    <row r="70" spans="1:6" ht="15" customHeight="1" x14ac:dyDescent="0.25">
      <c r="A70" s="180"/>
      <c r="B70" s="180"/>
      <c r="C70" s="180"/>
      <c r="D70" s="179"/>
      <c r="E70" s="179"/>
      <c r="F70" s="108"/>
    </row>
    <row r="71" spans="1:6" ht="15" customHeight="1" x14ac:dyDescent="0.25">
      <c r="A71" s="180"/>
      <c r="B71" s="180"/>
      <c r="C71" s="180"/>
      <c r="D71" s="179"/>
      <c r="E71" s="179"/>
      <c r="F71" s="108"/>
    </row>
    <row r="72" spans="1:6" ht="15" customHeight="1" x14ac:dyDescent="0.25">
      <c r="A72" s="180"/>
      <c r="B72" s="180"/>
      <c r="C72" s="180"/>
      <c r="D72" s="179"/>
      <c r="E72" s="179"/>
      <c r="F72" s="108"/>
    </row>
    <row r="73" spans="1:6" ht="15" customHeight="1" x14ac:dyDescent="0.25">
      <c r="A73" s="180"/>
      <c r="B73" s="180"/>
      <c r="C73" s="180"/>
      <c r="D73" s="179"/>
      <c r="E73" s="179"/>
      <c r="F73" s="108"/>
    </row>
    <row r="74" spans="1:6" ht="15" customHeight="1" x14ac:dyDescent="0.25">
      <c r="A74" s="180"/>
      <c r="B74" s="180"/>
      <c r="C74" s="180"/>
      <c r="D74" s="179"/>
      <c r="E74" s="179"/>
      <c r="F74" s="108"/>
    </row>
    <row r="75" spans="1:6" ht="15" customHeight="1" x14ac:dyDescent="0.25">
      <c r="A75" s="180"/>
      <c r="B75" s="180"/>
      <c r="C75" s="180"/>
      <c r="D75" s="179"/>
      <c r="E75" s="179"/>
      <c r="F75" s="108"/>
    </row>
    <row r="76" spans="1:6" ht="15" customHeight="1" x14ac:dyDescent="0.25">
      <c r="A76" s="180"/>
      <c r="B76" s="180"/>
      <c r="C76" s="180"/>
      <c r="D76" s="179"/>
      <c r="E76" s="179"/>
      <c r="F76" s="108"/>
    </row>
    <row r="77" spans="1:6" ht="15" customHeight="1" x14ac:dyDescent="0.25">
      <c r="A77" s="180"/>
      <c r="B77" s="180"/>
      <c r="C77" s="180"/>
      <c r="D77" s="179"/>
      <c r="E77" s="179"/>
      <c r="F77" s="108"/>
    </row>
    <row r="78" spans="1:6" ht="15" customHeight="1" x14ac:dyDescent="0.25">
      <c r="A78" s="180"/>
      <c r="B78" s="180"/>
      <c r="C78" s="180"/>
      <c r="D78" s="179"/>
      <c r="E78" s="179"/>
      <c r="F78" s="108"/>
    </row>
    <row r="79" spans="1:6" ht="15" customHeight="1" x14ac:dyDescent="0.25">
      <c r="A79" s="180"/>
      <c r="B79" s="180"/>
      <c r="C79" s="180"/>
      <c r="D79" s="179"/>
      <c r="E79" s="179"/>
      <c r="F79" s="108"/>
    </row>
    <row r="80" spans="1:6" ht="15" customHeight="1" x14ac:dyDescent="0.25">
      <c r="A80" s="180"/>
      <c r="B80" s="180"/>
      <c r="C80" s="180"/>
      <c r="D80" s="179"/>
      <c r="E80" s="179"/>
      <c r="F80" s="108"/>
    </row>
    <row r="81" spans="1:6" ht="15" customHeight="1" x14ac:dyDescent="0.25">
      <c r="A81" s="180"/>
      <c r="B81" s="180"/>
      <c r="C81" s="180"/>
      <c r="D81" s="179"/>
      <c r="E81" s="179"/>
      <c r="F81" s="108"/>
    </row>
    <row r="82" spans="1:6" ht="15" customHeight="1" x14ac:dyDescent="0.25">
      <c r="A82" s="180"/>
      <c r="B82" s="180"/>
      <c r="C82" s="180"/>
      <c r="D82" s="179"/>
      <c r="E82" s="179"/>
      <c r="F82" s="108"/>
    </row>
    <row r="83" spans="1:6" ht="15" customHeight="1" x14ac:dyDescent="0.25">
      <c r="A83" s="180"/>
      <c r="B83" s="180"/>
      <c r="C83" s="180"/>
      <c r="D83" s="179"/>
      <c r="E83" s="179"/>
      <c r="F83" s="108"/>
    </row>
    <row r="84" spans="1:6" ht="15" customHeight="1" x14ac:dyDescent="0.25">
      <c r="A84" s="180"/>
      <c r="B84" s="180"/>
      <c r="C84" s="180"/>
      <c r="D84" s="179"/>
      <c r="E84" s="179"/>
      <c r="F84" s="108"/>
    </row>
    <row r="85" spans="1:6" ht="15" customHeight="1" x14ac:dyDescent="0.25">
      <c r="A85" s="180"/>
      <c r="B85" s="180"/>
      <c r="C85" s="180"/>
      <c r="D85" s="179"/>
      <c r="E85" s="179"/>
      <c r="F85" s="108"/>
    </row>
    <row r="86" spans="1:6" ht="15" customHeight="1" x14ac:dyDescent="0.25">
      <c r="A86" s="180"/>
      <c r="B86" s="180"/>
      <c r="C86" s="180"/>
      <c r="D86" s="179"/>
      <c r="E86" s="179"/>
      <c r="F86" s="108"/>
    </row>
    <row r="87" spans="1:6" ht="15" customHeight="1" x14ac:dyDescent="0.25">
      <c r="A87" s="180"/>
      <c r="B87" s="180"/>
      <c r="C87" s="180"/>
      <c r="D87" s="179"/>
      <c r="E87" s="179"/>
      <c r="F87" s="108"/>
    </row>
    <row r="88" spans="1:6" ht="15" customHeight="1" x14ac:dyDescent="0.25">
      <c r="A88" s="180"/>
      <c r="B88" s="180"/>
      <c r="C88" s="180"/>
      <c r="D88" s="179"/>
      <c r="E88" s="179"/>
      <c r="F88" s="108"/>
    </row>
    <row r="89" spans="1:6" ht="15" customHeight="1" x14ac:dyDescent="0.25">
      <c r="A89" s="180"/>
      <c r="B89" s="180"/>
      <c r="C89" s="180"/>
      <c r="D89" s="179"/>
      <c r="E89" s="179"/>
      <c r="F89" s="108"/>
    </row>
    <row r="90" spans="1:6" ht="15" customHeight="1" x14ac:dyDescent="0.25">
      <c r="A90" s="180"/>
      <c r="B90" s="180"/>
      <c r="C90" s="180"/>
      <c r="D90" s="179"/>
      <c r="E90" s="179"/>
      <c r="F90" s="108"/>
    </row>
    <row r="91" spans="1:6" ht="15" customHeight="1" x14ac:dyDescent="0.25">
      <c r="A91" s="180"/>
      <c r="B91" s="180"/>
      <c r="C91" s="180"/>
      <c r="D91" s="179"/>
      <c r="E91" s="179"/>
      <c r="F91" s="108"/>
    </row>
    <row r="92" spans="1:6" ht="15" customHeight="1" x14ac:dyDescent="0.25">
      <c r="A92" s="180"/>
      <c r="B92" s="180"/>
      <c r="C92" s="180"/>
      <c r="D92" s="179"/>
      <c r="E92" s="179"/>
      <c r="F92" s="108"/>
    </row>
    <row r="93" spans="1:6" ht="15" customHeight="1" x14ac:dyDescent="0.25">
      <c r="A93" s="180"/>
      <c r="B93" s="180"/>
      <c r="C93" s="180"/>
      <c r="D93" s="179"/>
      <c r="E93" s="179"/>
      <c r="F93" s="108"/>
    </row>
    <row r="94" spans="1:6" ht="15" customHeight="1" x14ac:dyDescent="0.25">
      <c r="A94" s="180"/>
      <c r="B94" s="180"/>
      <c r="C94" s="180"/>
      <c r="D94" s="179"/>
      <c r="E94" s="179"/>
      <c r="F94" s="108"/>
    </row>
    <row r="95" spans="1:6" ht="15" customHeight="1" x14ac:dyDescent="0.25">
      <c r="A95" s="180"/>
      <c r="B95" s="180"/>
      <c r="C95" s="180"/>
      <c r="D95" s="179"/>
      <c r="E95" s="179"/>
      <c r="F95" s="108"/>
    </row>
    <row r="96" spans="1:6" ht="15" customHeight="1" x14ac:dyDescent="0.25">
      <c r="A96" s="180"/>
      <c r="B96" s="180"/>
      <c r="C96" s="180"/>
      <c r="D96" s="179"/>
      <c r="E96" s="179"/>
      <c r="F96" s="108"/>
    </row>
    <row r="97" spans="1:6" ht="15" customHeight="1" x14ac:dyDescent="0.25">
      <c r="A97" s="180"/>
      <c r="B97" s="180"/>
      <c r="C97" s="180"/>
      <c r="D97" s="179"/>
      <c r="E97" s="179"/>
      <c r="F97" s="108"/>
    </row>
    <row r="98" spans="1:6" ht="15" customHeight="1" x14ac:dyDescent="0.25">
      <c r="A98" s="180"/>
      <c r="B98" s="180"/>
      <c r="C98" s="180"/>
      <c r="D98" s="179"/>
      <c r="E98" s="179"/>
      <c r="F98" s="108"/>
    </row>
    <row r="99" spans="1:6" ht="15" customHeight="1" x14ac:dyDescent="0.25">
      <c r="A99" s="180"/>
      <c r="B99" s="180"/>
      <c r="C99" s="180"/>
      <c r="D99" s="179"/>
      <c r="E99" s="179"/>
      <c r="F99" s="108"/>
    </row>
    <row r="100" spans="1:6" ht="15" customHeight="1" x14ac:dyDescent="0.25">
      <c r="A100" s="180"/>
      <c r="B100" s="180"/>
      <c r="C100" s="180"/>
      <c r="D100" s="179"/>
      <c r="E100" s="179"/>
      <c r="F100" s="108"/>
    </row>
    <row r="101" spans="1:6" ht="15" customHeight="1" x14ac:dyDescent="0.25">
      <c r="A101" s="180"/>
      <c r="B101" s="180"/>
      <c r="C101" s="180"/>
      <c r="D101" s="179"/>
      <c r="E101" s="179"/>
      <c r="F101" s="108"/>
    </row>
    <row r="102" spans="1:6" ht="15" customHeight="1" x14ac:dyDescent="0.25">
      <c r="A102" s="180"/>
      <c r="B102" s="180"/>
      <c r="C102" s="180"/>
      <c r="D102" s="179"/>
      <c r="E102" s="179"/>
      <c r="F102" s="108"/>
    </row>
    <row r="103" spans="1:6" ht="15" customHeight="1" x14ac:dyDescent="0.25">
      <c r="A103" s="180"/>
      <c r="B103" s="180"/>
      <c r="C103" s="180"/>
      <c r="D103" s="179"/>
      <c r="E103" s="179"/>
      <c r="F103" s="108"/>
    </row>
    <row r="104" spans="1:6" ht="15" customHeight="1" x14ac:dyDescent="0.25">
      <c r="A104" s="180"/>
      <c r="B104" s="180"/>
      <c r="C104" s="180"/>
      <c r="D104" s="179"/>
      <c r="E104" s="179"/>
      <c r="F104" s="108"/>
    </row>
    <row r="105" spans="1:6" ht="15" customHeight="1" x14ac:dyDescent="0.25">
      <c r="A105" s="180"/>
      <c r="B105" s="180"/>
      <c r="C105" s="180"/>
      <c r="D105" s="179"/>
      <c r="E105" s="179"/>
      <c r="F105" s="108"/>
    </row>
    <row r="106" spans="1:6" ht="15" customHeight="1" x14ac:dyDescent="0.25">
      <c r="A106" s="180"/>
      <c r="B106" s="180"/>
      <c r="C106" s="180"/>
      <c r="D106" s="179"/>
      <c r="E106" s="179"/>
      <c r="F106" s="108"/>
    </row>
    <row r="107" spans="1:6" ht="15" customHeight="1" x14ac:dyDescent="0.25">
      <c r="A107" s="180"/>
      <c r="B107" s="180"/>
      <c r="C107" s="180"/>
      <c r="D107" s="179"/>
      <c r="E107" s="179"/>
      <c r="F107" s="108"/>
    </row>
    <row r="108" spans="1:6" ht="15" customHeight="1" x14ac:dyDescent="0.25">
      <c r="A108" s="180"/>
      <c r="B108" s="180"/>
      <c r="C108" s="180"/>
      <c r="D108" s="179"/>
      <c r="E108" s="179"/>
      <c r="F108" s="108"/>
    </row>
    <row r="109" spans="1:6" ht="15" customHeight="1" x14ac:dyDescent="0.25">
      <c r="A109" s="180"/>
      <c r="B109" s="180"/>
      <c r="C109" s="180"/>
      <c r="D109" s="179"/>
      <c r="E109" s="179"/>
      <c r="F109" s="108"/>
    </row>
    <row r="110" spans="1:6" ht="15" customHeight="1" x14ac:dyDescent="0.25">
      <c r="A110" s="180"/>
      <c r="B110" s="180"/>
      <c r="C110" s="180"/>
      <c r="D110" s="179"/>
      <c r="E110" s="179"/>
      <c r="F110" s="108"/>
    </row>
    <row r="111" spans="1:6" ht="15" customHeight="1" x14ac:dyDescent="0.25">
      <c r="A111" s="180"/>
      <c r="B111" s="180"/>
      <c r="C111" s="180"/>
      <c r="D111" s="179"/>
      <c r="E111" s="179"/>
      <c r="F111" s="108"/>
    </row>
    <row r="112" spans="1:6" ht="12.5" x14ac:dyDescent="0.25">
      <c r="A112" s="180"/>
      <c r="B112" s="180"/>
      <c r="C112" s="180"/>
      <c r="D112" s="179"/>
      <c r="E112" s="179"/>
      <c r="F112" s="108"/>
    </row>
    <row r="113" spans="1:6" ht="12.5" x14ac:dyDescent="0.25">
      <c r="A113" s="180"/>
      <c r="B113" s="180"/>
      <c r="C113" s="180"/>
      <c r="D113" s="179"/>
      <c r="E113" s="179"/>
      <c r="F113" s="108"/>
    </row>
    <row r="114" spans="1:6" ht="12.5" x14ac:dyDescent="0.25">
      <c r="A114" s="180"/>
      <c r="B114" s="180"/>
      <c r="C114" s="180"/>
      <c r="D114" s="179"/>
      <c r="E114" s="179"/>
      <c r="F114" s="108"/>
    </row>
    <row r="115" spans="1:6" ht="12.5" x14ac:dyDescent="0.25">
      <c r="A115" s="180"/>
      <c r="B115" s="180"/>
      <c r="C115" s="180"/>
      <c r="D115" s="179"/>
      <c r="E115" s="179"/>
      <c r="F115" s="108"/>
    </row>
    <row r="116" spans="1:6" ht="12.5" x14ac:dyDescent="0.25">
      <c r="A116" s="180"/>
      <c r="B116" s="180"/>
      <c r="C116" s="180"/>
      <c r="D116" s="179"/>
      <c r="E116" s="179"/>
      <c r="F116" s="108"/>
    </row>
    <row r="117" spans="1:6" ht="12.5" x14ac:dyDescent="0.25">
      <c r="A117" s="180"/>
      <c r="B117" s="180"/>
      <c r="C117" s="180"/>
      <c r="D117" s="179"/>
      <c r="E117" s="179"/>
      <c r="F117" s="108"/>
    </row>
    <row r="118" spans="1:6" ht="12.5" x14ac:dyDescent="0.25">
      <c r="A118" s="180"/>
      <c r="B118" s="180"/>
      <c r="C118" s="180"/>
      <c r="D118" s="179"/>
      <c r="E118" s="179"/>
      <c r="F118" s="108"/>
    </row>
    <row r="119" spans="1:6" ht="12.5" x14ac:dyDescent="0.25">
      <c r="A119" s="180"/>
      <c r="B119" s="180"/>
      <c r="C119" s="180"/>
      <c r="D119" s="179"/>
      <c r="E119" s="179"/>
      <c r="F119" s="108"/>
    </row>
    <row r="120" spans="1:6" ht="12.5" x14ac:dyDescent="0.25">
      <c r="A120" s="180"/>
      <c r="B120" s="180"/>
      <c r="C120" s="180"/>
      <c r="D120" s="179"/>
      <c r="E120" s="179"/>
      <c r="F120" s="108"/>
    </row>
    <row r="121" spans="1:6" ht="12.5" x14ac:dyDescent="0.25">
      <c r="A121" s="180"/>
      <c r="B121" s="180"/>
      <c r="C121" s="180"/>
      <c r="D121" s="179"/>
      <c r="E121" s="179"/>
      <c r="F121" s="108"/>
    </row>
    <row r="122" spans="1:6" ht="12.5" x14ac:dyDescent="0.25">
      <c r="A122" s="180"/>
      <c r="B122" s="180"/>
      <c r="C122" s="180"/>
      <c r="D122" s="179"/>
      <c r="E122" s="179"/>
      <c r="F122" s="108"/>
    </row>
    <row r="123" spans="1:6" ht="12.5" x14ac:dyDescent="0.25">
      <c r="A123" s="180"/>
      <c r="B123" s="180"/>
      <c r="C123" s="180"/>
      <c r="D123" s="179"/>
      <c r="E123" s="179"/>
      <c r="F123" s="108"/>
    </row>
    <row r="124" spans="1:6" ht="12.5" x14ac:dyDescent="0.25">
      <c r="A124" s="180"/>
      <c r="B124" s="180"/>
      <c r="C124" s="180"/>
      <c r="D124" s="179"/>
      <c r="E124" s="179"/>
      <c r="F124" s="108"/>
    </row>
    <row r="125" spans="1:6" ht="12.5" x14ac:dyDescent="0.25">
      <c r="A125" s="180"/>
      <c r="B125" s="180"/>
      <c r="C125" s="180"/>
      <c r="D125" s="179"/>
      <c r="E125" s="179"/>
      <c r="F125" s="108"/>
    </row>
    <row r="126" spans="1:6" ht="12.5" x14ac:dyDescent="0.25">
      <c r="A126" s="180"/>
      <c r="B126" s="180"/>
      <c r="C126" s="180"/>
      <c r="D126" s="179"/>
      <c r="E126" s="179"/>
      <c r="F126" s="108"/>
    </row>
    <row r="127" spans="1:6" ht="12.5" x14ac:dyDescent="0.25">
      <c r="A127" s="180"/>
      <c r="B127" s="180"/>
      <c r="C127" s="180"/>
      <c r="D127" s="179"/>
      <c r="E127" s="179"/>
      <c r="F127" s="108"/>
    </row>
    <row r="128" spans="1:6" ht="12.5" x14ac:dyDescent="0.25">
      <c r="A128" s="180"/>
      <c r="B128" s="180"/>
      <c r="C128" s="180"/>
      <c r="D128" s="179"/>
      <c r="E128" s="179"/>
      <c r="F128" s="108"/>
    </row>
    <row r="129" spans="1:6" ht="12.5" x14ac:dyDescent="0.25">
      <c r="A129" s="180"/>
      <c r="B129" s="180"/>
      <c r="C129" s="180"/>
      <c r="D129" s="179"/>
      <c r="E129" s="179"/>
      <c r="F129" s="108"/>
    </row>
    <row r="130" spans="1:6" ht="12.5" x14ac:dyDescent="0.25">
      <c r="A130" s="180"/>
      <c r="B130" s="180"/>
      <c r="C130" s="180"/>
      <c r="D130" s="179"/>
      <c r="E130" s="179"/>
      <c r="F130" s="108"/>
    </row>
    <row r="131" spans="1:6" ht="12.5" x14ac:dyDescent="0.25">
      <c r="A131" s="180"/>
      <c r="B131" s="180"/>
      <c r="C131" s="180"/>
      <c r="D131" s="179"/>
      <c r="E131" s="179"/>
      <c r="F131" s="108"/>
    </row>
    <row r="132" spans="1:6" ht="12.5" x14ac:dyDescent="0.25">
      <c r="A132" s="180"/>
      <c r="B132" s="180"/>
      <c r="C132" s="180"/>
      <c r="D132" s="179"/>
      <c r="E132" s="179"/>
      <c r="F132" s="108"/>
    </row>
    <row r="133" spans="1:6" ht="12.5" x14ac:dyDescent="0.25">
      <c r="A133" s="180"/>
      <c r="B133" s="180"/>
      <c r="C133" s="180"/>
      <c r="D133" s="179"/>
      <c r="E133" s="179"/>
      <c r="F133" s="108"/>
    </row>
    <row r="134" spans="1:6" ht="12.5" x14ac:dyDescent="0.25">
      <c r="A134" s="180"/>
      <c r="B134" s="180"/>
      <c r="C134" s="180"/>
      <c r="D134" s="179"/>
      <c r="E134" s="179"/>
      <c r="F134" s="108"/>
    </row>
    <row r="135" spans="1:6" ht="12.5" x14ac:dyDescent="0.25">
      <c r="A135" s="180"/>
      <c r="B135" s="180"/>
      <c r="C135" s="180"/>
      <c r="D135" s="179"/>
      <c r="E135" s="179"/>
      <c r="F135" s="108"/>
    </row>
    <row r="136" spans="1:6" ht="12.5" x14ac:dyDescent="0.25">
      <c r="A136" s="180"/>
      <c r="B136" s="180"/>
      <c r="C136" s="180"/>
      <c r="D136" s="179"/>
      <c r="E136" s="179"/>
      <c r="F136" s="108"/>
    </row>
    <row r="137" spans="1:6" ht="12.5" x14ac:dyDescent="0.25">
      <c r="A137" s="180"/>
      <c r="B137" s="180"/>
      <c r="C137" s="180"/>
      <c r="D137" s="179"/>
      <c r="E137" s="179"/>
      <c r="F137" s="108"/>
    </row>
    <row r="138" spans="1:6" ht="12.5" x14ac:dyDescent="0.25">
      <c r="A138" s="180"/>
      <c r="B138" s="180"/>
      <c r="C138" s="180"/>
      <c r="D138" s="179"/>
      <c r="E138" s="179"/>
      <c r="F138" s="108"/>
    </row>
    <row r="139" spans="1:6" ht="12.5" x14ac:dyDescent="0.25">
      <c r="A139" s="180"/>
      <c r="B139" s="180"/>
      <c r="C139" s="180"/>
      <c r="D139" s="179"/>
      <c r="E139" s="179"/>
      <c r="F139" s="108"/>
    </row>
    <row r="140" spans="1:6" ht="12.5" x14ac:dyDescent="0.25">
      <c r="A140" s="180"/>
      <c r="B140" s="180"/>
      <c r="C140" s="180"/>
      <c r="D140" s="179"/>
      <c r="E140" s="179"/>
      <c r="F140" s="108"/>
    </row>
    <row r="141" spans="1:6" ht="12.5" x14ac:dyDescent="0.25">
      <c r="A141" s="180"/>
      <c r="B141" s="180"/>
      <c r="C141" s="180"/>
      <c r="D141" s="179"/>
      <c r="E141" s="179"/>
      <c r="F141" s="108"/>
    </row>
    <row r="142" spans="1:6" ht="12.5" x14ac:dyDescent="0.25">
      <c r="A142" s="180"/>
      <c r="B142" s="180"/>
      <c r="C142" s="180"/>
      <c r="D142" s="179"/>
      <c r="E142" s="179"/>
      <c r="F142" s="108"/>
    </row>
    <row r="143" spans="1:6" ht="12.5" x14ac:dyDescent="0.25">
      <c r="A143" s="180"/>
      <c r="B143" s="180"/>
      <c r="C143" s="180"/>
      <c r="D143" s="179"/>
      <c r="E143" s="179"/>
      <c r="F143" s="108"/>
    </row>
    <row r="144" spans="1:6" ht="12.5" x14ac:dyDescent="0.25">
      <c r="A144" s="180"/>
      <c r="B144" s="180"/>
      <c r="C144" s="180"/>
      <c r="D144" s="179"/>
      <c r="E144" s="179"/>
      <c r="F144" s="108"/>
    </row>
    <row r="145" spans="1:6" ht="12.5" x14ac:dyDescent="0.25">
      <c r="A145" s="180"/>
      <c r="B145" s="180"/>
      <c r="C145" s="180"/>
      <c r="D145" s="179"/>
      <c r="E145" s="179"/>
      <c r="F145" s="108"/>
    </row>
    <row r="146" spans="1:6" ht="12.5" x14ac:dyDescent="0.25">
      <c r="A146" s="180"/>
      <c r="B146" s="180"/>
      <c r="C146" s="180"/>
      <c r="D146" s="179"/>
      <c r="E146" s="179"/>
      <c r="F146" s="108"/>
    </row>
    <row r="147" spans="1:6" ht="12.5" x14ac:dyDescent="0.25">
      <c r="A147" s="180"/>
      <c r="B147" s="180"/>
      <c r="C147" s="180"/>
      <c r="D147" s="179"/>
      <c r="E147" s="179"/>
      <c r="F147" s="108"/>
    </row>
    <row r="148" spans="1:6" ht="12.5" x14ac:dyDescent="0.25">
      <c r="A148" s="180"/>
      <c r="B148" s="180"/>
      <c r="C148" s="180"/>
      <c r="D148" s="179"/>
      <c r="E148" s="179"/>
      <c r="F148" s="108"/>
    </row>
    <row r="149" spans="1:6" ht="12.5" x14ac:dyDescent="0.25">
      <c r="A149" s="180"/>
      <c r="B149" s="180"/>
      <c r="C149" s="180"/>
      <c r="D149" s="179"/>
      <c r="E149" s="179"/>
      <c r="F149" s="108"/>
    </row>
    <row r="150" spans="1:6" ht="12.5" x14ac:dyDescent="0.25">
      <c r="A150" s="180"/>
      <c r="B150" s="180"/>
      <c r="C150" s="180"/>
      <c r="D150" s="179"/>
      <c r="E150" s="179"/>
      <c r="F150" s="108"/>
    </row>
    <row r="151" spans="1:6" ht="12.5" x14ac:dyDescent="0.25">
      <c r="A151" s="180"/>
      <c r="B151" s="180"/>
      <c r="C151" s="180"/>
      <c r="D151" s="179"/>
      <c r="E151" s="179"/>
      <c r="F151" s="108"/>
    </row>
    <row r="152" spans="1:6" ht="12.5" x14ac:dyDescent="0.25">
      <c r="A152" s="180"/>
      <c r="B152" s="180"/>
      <c r="C152" s="180"/>
      <c r="D152" s="179"/>
      <c r="E152" s="179"/>
      <c r="F152" s="108"/>
    </row>
    <row r="153" spans="1:6" ht="12.5" x14ac:dyDescent="0.25">
      <c r="A153" s="180"/>
      <c r="B153" s="180"/>
      <c r="C153" s="180"/>
      <c r="D153" s="179"/>
      <c r="E153" s="179"/>
      <c r="F153" s="108"/>
    </row>
    <row r="154" spans="1:6" ht="12.5" x14ac:dyDescent="0.25">
      <c r="A154" s="180"/>
      <c r="B154" s="180"/>
      <c r="C154" s="180"/>
      <c r="D154" s="179"/>
      <c r="E154" s="179"/>
      <c r="F154" s="108"/>
    </row>
    <row r="155" spans="1:6" ht="12.5" x14ac:dyDescent="0.25">
      <c r="A155" s="180"/>
      <c r="B155" s="180"/>
      <c r="C155" s="180"/>
      <c r="D155" s="179"/>
      <c r="E155" s="179"/>
      <c r="F155" s="108"/>
    </row>
    <row r="156" spans="1:6" ht="12.5" x14ac:dyDescent="0.25">
      <c r="A156" s="180"/>
      <c r="B156" s="180"/>
      <c r="C156" s="180"/>
      <c r="D156" s="179"/>
      <c r="E156" s="179"/>
      <c r="F156" s="108"/>
    </row>
    <row r="157" spans="1:6" ht="12.5" x14ac:dyDescent="0.25">
      <c r="A157" s="180"/>
      <c r="B157" s="180"/>
      <c r="C157" s="180"/>
      <c r="D157" s="179"/>
      <c r="E157" s="179"/>
      <c r="F157" s="108"/>
    </row>
    <row r="158" spans="1:6" ht="12.5" x14ac:dyDescent="0.25">
      <c r="A158" s="180"/>
      <c r="B158" s="180"/>
      <c r="C158" s="180"/>
      <c r="D158" s="179"/>
      <c r="E158" s="179"/>
      <c r="F158" s="108"/>
    </row>
    <row r="159" spans="1:6" ht="12.5" x14ac:dyDescent="0.25">
      <c r="A159" s="180"/>
      <c r="B159" s="180"/>
      <c r="C159" s="180"/>
      <c r="D159" s="179"/>
      <c r="E159" s="179"/>
      <c r="F159" s="108"/>
    </row>
    <row r="160" spans="1:6" ht="12.5" x14ac:dyDescent="0.25">
      <c r="A160" s="180"/>
      <c r="B160" s="180"/>
      <c r="C160" s="180"/>
      <c r="D160" s="179"/>
      <c r="E160" s="179"/>
      <c r="F160" s="108"/>
    </row>
    <row r="161" spans="1:6" ht="12.5" x14ac:dyDescent="0.25">
      <c r="A161" s="180"/>
      <c r="B161" s="180"/>
      <c r="C161" s="180"/>
      <c r="D161" s="179"/>
      <c r="E161" s="179"/>
      <c r="F161" s="108"/>
    </row>
    <row r="162" spans="1:6" ht="12.5" x14ac:dyDescent="0.25">
      <c r="A162" s="180"/>
      <c r="B162" s="180"/>
      <c r="C162" s="180"/>
      <c r="D162" s="179"/>
      <c r="E162" s="179"/>
      <c r="F162" s="108"/>
    </row>
    <row r="163" spans="1:6" ht="12.5" x14ac:dyDescent="0.25">
      <c r="A163" s="180"/>
      <c r="B163" s="180"/>
      <c r="C163" s="180"/>
      <c r="D163" s="179"/>
      <c r="E163" s="179"/>
      <c r="F163" s="108"/>
    </row>
    <row r="164" spans="1:6" ht="12.5" x14ac:dyDescent="0.25">
      <c r="A164" s="180"/>
      <c r="B164" s="180"/>
      <c r="C164" s="180"/>
      <c r="D164" s="179"/>
      <c r="E164" s="179"/>
      <c r="F164" s="108"/>
    </row>
    <row r="165" spans="1:6" ht="12.5" x14ac:dyDescent="0.25">
      <c r="A165" s="180"/>
      <c r="B165" s="180"/>
      <c r="C165" s="180"/>
      <c r="D165" s="179"/>
      <c r="E165" s="179"/>
      <c r="F165" s="108"/>
    </row>
    <row r="166" spans="1:6" ht="12.5" x14ac:dyDescent="0.25">
      <c r="A166" s="180"/>
      <c r="B166" s="180"/>
      <c r="C166" s="180"/>
      <c r="D166" s="179"/>
      <c r="E166" s="179"/>
      <c r="F166" s="108"/>
    </row>
    <row r="167" spans="1:6" ht="12.5" x14ac:dyDescent="0.25">
      <c r="A167" s="180"/>
      <c r="B167" s="180"/>
      <c r="C167" s="180"/>
      <c r="D167" s="179"/>
      <c r="E167" s="179"/>
      <c r="F167" s="108"/>
    </row>
    <row r="168" spans="1:6" ht="12.5" x14ac:dyDescent="0.25">
      <c r="A168" s="180"/>
      <c r="B168" s="180"/>
      <c r="C168" s="180"/>
      <c r="D168" s="179"/>
      <c r="E168" s="179"/>
      <c r="F168" s="108"/>
    </row>
    <row r="169" spans="1:6" ht="12.5" x14ac:dyDescent="0.25">
      <c r="A169" s="180"/>
      <c r="B169" s="180"/>
      <c r="C169" s="180"/>
      <c r="D169" s="179"/>
      <c r="E169" s="179"/>
      <c r="F169" s="108"/>
    </row>
    <row r="170" spans="1:6" ht="12.5" x14ac:dyDescent="0.25">
      <c r="A170" s="180"/>
      <c r="B170" s="180"/>
      <c r="C170" s="180"/>
      <c r="D170" s="179"/>
      <c r="E170" s="179"/>
      <c r="F170" s="108"/>
    </row>
    <row r="171" spans="1:6" ht="12.5" x14ac:dyDescent="0.25">
      <c r="A171" s="180"/>
      <c r="B171" s="180"/>
      <c r="C171" s="180"/>
      <c r="D171" s="179"/>
      <c r="E171" s="179"/>
      <c r="F171" s="108"/>
    </row>
    <row r="172" spans="1:6" ht="12.5" x14ac:dyDescent="0.25">
      <c r="A172" s="180"/>
      <c r="B172" s="180"/>
      <c r="C172" s="180"/>
      <c r="D172" s="179"/>
      <c r="E172" s="179"/>
      <c r="F172" s="108"/>
    </row>
    <row r="173" spans="1:6" ht="12.5" x14ac:dyDescent="0.25">
      <c r="A173" s="180"/>
      <c r="B173" s="180"/>
      <c r="C173" s="180"/>
      <c r="D173" s="179"/>
      <c r="E173" s="179"/>
      <c r="F173" s="108"/>
    </row>
    <row r="174" spans="1:6" ht="12.5" x14ac:dyDescent="0.25">
      <c r="A174" s="180"/>
      <c r="B174" s="180"/>
      <c r="C174" s="180"/>
      <c r="D174" s="179"/>
      <c r="E174" s="179"/>
      <c r="F174" s="108"/>
    </row>
    <row r="175" spans="1:6" ht="12.5" x14ac:dyDescent="0.25">
      <c r="A175" s="180"/>
      <c r="B175" s="180"/>
      <c r="C175" s="180"/>
      <c r="D175" s="179"/>
      <c r="E175" s="179"/>
      <c r="F175" s="108"/>
    </row>
    <row r="176" spans="1:6" ht="12.5" x14ac:dyDescent="0.25">
      <c r="A176" s="180"/>
      <c r="B176" s="180"/>
      <c r="C176" s="180"/>
      <c r="D176" s="179"/>
      <c r="E176" s="179"/>
      <c r="F176" s="108"/>
    </row>
    <row r="177" spans="1:6" ht="12.5" x14ac:dyDescent="0.25">
      <c r="A177" s="180"/>
      <c r="B177" s="180"/>
      <c r="C177" s="180"/>
      <c r="D177" s="179"/>
      <c r="E177" s="179"/>
      <c r="F177" s="108"/>
    </row>
    <row r="178" spans="1:6" ht="12.5" x14ac:dyDescent="0.25">
      <c r="A178" s="180"/>
      <c r="B178" s="180"/>
      <c r="C178" s="180"/>
      <c r="D178" s="179"/>
      <c r="E178" s="179"/>
      <c r="F178" s="108"/>
    </row>
    <row r="179" spans="1:6" ht="12.5" x14ac:dyDescent="0.25">
      <c r="A179" s="180"/>
      <c r="B179" s="180"/>
      <c r="C179" s="180"/>
      <c r="D179" s="179"/>
      <c r="E179" s="179"/>
      <c r="F179" s="108"/>
    </row>
    <row r="180" spans="1:6" ht="12.5" x14ac:dyDescent="0.25">
      <c r="A180" s="180"/>
      <c r="B180" s="180"/>
      <c r="C180" s="180"/>
      <c r="D180" s="179"/>
      <c r="E180" s="179"/>
      <c r="F180" s="108"/>
    </row>
    <row r="181" spans="1:6" ht="12.5" x14ac:dyDescent="0.25">
      <c r="A181" s="180"/>
      <c r="B181" s="180"/>
      <c r="C181" s="180"/>
      <c r="D181" s="179"/>
      <c r="E181" s="179"/>
      <c r="F181" s="108"/>
    </row>
    <row r="182" spans="1:6" ht="12.5" x14ac:dyDescent="0.25">
      <c r="A182" s="180"/>
      <c r="B182" s="180"/>
      <c r="C182" s="180"/>
      <c r="D182" s="179"/>
      <c r="E182" s="179"/>
      <c r="F182" s="108"/>
    </row>
    <row r="183" spans="1:6" ht="12.5" x14ac:dyDescent="0.25">
      <c r="A183" s="180"/>
      <c r="B183" s="180"/>
      <c r="C183" s="180"/>
      <c r="D183" s="179"/>
      <c r="E183" s="179"/>
      <c r="F183" s="108"/>
    </row>
    <row r="184" spans="1:6" ht="12.5" x14ac:dyDescent="0.25">
      <c r="A184" s="180"/>
      <c r="B184" s="180"/>
      <c r="C184" s="180"/>
      <c r="D184" s="179"/>
      <c r="E184" s="179"/>
      <c r="F184" s="108"/>
    </row>
    <row r="185" spans="1:6" ht="12.5" x14ac:dyDescent="0.25">
      <c r="A185" s="180"/>
      <c r="B185" s="180"/>
      <c r="C185" s="180"/>
      <c r="D185" s="179"/>
      <c r="E185" s="179"/>
      <c r="F185" s="108"/>
    </row>
    <row r="186" spans="1:6" ht="12.5" x14ac:dyDescent="0.25">
      <c r="A186" s="180"/>
      <c r="B186" s="180"/>
      <c r="C186" s="180"/>
      <c r="D186" s="179"/>
      <c r="E186" s="179"/>
      <c r="F186" s="108"/>
    </row>
    <row r="187" spans="1:6" ht="12.5" x14ac:dyDescent="0.25">
      <c r="A187" s="180"/>
      <c r="B187" s="180"/>
      <c r="C187" s="180"/>
      <c r="D187" s="179"/>
      <c r="E187" s="179"/>
      <c r="F187" s="108"/>
    </row>
    <row r="188" spans="1:6" ht="12.5" x14ac:dyDescent="0.25">
      <c r="A188" s="180"/>
      <c r="B188" s="180"/>
      <c r="C188" s="180"/>
      <c r="D188" s="179"/>
      <c r="E188" s="179"/>
      <c r="F188" s="108"/>
    </row>
    <row r="189" spans="1:6" ht="12.5" x14ac:dyDescent="0.25">
      <c r="A189" s="180"/>
      <c r="B189" s="180"/>
      <c r="C189" s="180"/>
      <c r="D189" s="179"/>
      <c r="E189" s="179"/>
      <c r="F189" s="108"/>
    </row>
    <row r="190" spans="1:6" ht="12.5" x14ac:dyDescent="0.25">
      <c r="A190" s="180"/>
      <c r="B190" s="180"/>
      <c r="C190" s="180"/>
      <c r="D190" s="179"/>
      <c r="E190" s="179"/>
      <c r="F190" s="108"/>
    </row>
    <row r="191" spans="1:6" ht="12.5" x14ac:dyDescent="0.25">
      <c r="A191" s="180"/>
      <c r="B191" s="180"/>
      <c r="C191" s="180"/>
      <c r="D191" s="179"/>
      <c r="E191" s="179"/>
      <c r="F191" s="108"/>
    </row>
    <row r="192" spans="1:6" ht="12.5" x14ac:dyDescent="0.25">
      <c r="A192" s="180"/>
      <c r="B192" s="180"/>
      <c r="C192" s="180"/>
      <c r="D192" s="179"/>
      <c r="E192" s="179"/>
      <c r="F192" s="108"/>
    </row>
    <row r="193" spans="1:6" ht="12.5" x14ac:dyDescent="0.25">
      <c r="A193" s="180"/>
      <c r="B193" s="180"/>
      <c r="C193" s="180"/>
      <c r="D193" s="179"/>
      <c r="E193" s="179"/>
      <c r="F193" s="108"/>
    </row>
    <row r="194" spans="1:6" ht="12.5" x14ac:dyDescent="0.25">
      <c r="A194" s="180"/>
      <c r="B194" s="180"/>
      <c r="C194" s="180"/>
      <c r="D194" s="179"/>
      <c r="E194" s="179"/>
      <c r="F194" s="108"/>
    </row>
    <row r="195" spans="1:6" ht="12.5" x14ac:dyDescent="0.25">
      <c r="A195" s="180"/>
      <c r="B195" s="180"/>
      <c r="C195" s="180"/>
      <c r="D195" s="179"/>
      <c r="E195" s="179"/>
      <c r="F195" s="108"/>
    </row>
    <row r="196" spans="1:6" ht="12.5" x14ac:dyDescent="0.25">
      <c r="A196" s="180"/>
      <c r="B196" s="180"/>
      <c r="C196" s="180"/>
      <c r="D196" s="179"/>
      <c r="E196" s="179"/>
      <c r="F196" s="108"/>
    </row>
    <row r="197" spans="1:6" ht="12.5" x14ac:dyDescent="0.25">
      <c r="A197" s="180"/>
      <c r="B197" s="180"/>
      <c r="C197" s="180"/>
      <c r="D197" s="179"/>
      <c r="E197" s="179"/>
      <c r="F197" s="108"/>
    </row>
    <row r="198" spans="1:6" ht="12.5" x14ac:dyDescent="0.25">
      <c r="A198" s="180"/>
      <c r="B198" s="180"/>
      <c r="C198" s="180"/>
      <c r="D198" s="179"/>
      <c r="E198" s="179"/>
      <c r="F198" s="108"/>
    </row>
    <row r="199" spans="1:6" ht="12.5" x14ac:dyDescent="0.25">
      <c r="A199" s="180"/>
      <c r="B199" s="180"/>
      <c r="C199" s="180"/>
      <c r="D199" s="179"/>
      <c r="E199" s="179"/>
      <c r="F199" s="108"/>
    </row>
    <row r="200" spans="1:6" ht="12.5" x14ac:dyDescent="0.25">
      <c r="A200" s="180"/>
      <c r="B200" s="180"/>
      <c r="C200" s="180"/>
      <c r="D200" s="179"/>
      <c r="E200" s="179"/>
      <c r="F200" s="108"/>
    </row>
    <row r="201" spans="1:6" ht="12.5" x14ac:dyDescent="0.25">
      <c r="A201" s="180"/>
      <c r="B201" s="180"/>
      <c r="C201" s="180"/>
      <c r="D201" s="179"/>
      <c r="E201" s="179"/>
      <c r="F201" s="108"/>
    </row>
    <row r="202" spans="1:6" ht="12.5" x14ac:dyDescent="0.25">
      <c r="A202" s="180"/>
      <c r="B202" s="180"/>
      <c r="C202" s="180"/>
      <c r="D202" s="179"/>
      <c r="E202" s="179"/>
      <c r="F202" s="108"/>
    </row>
    <row r="203" spans="1:6" ht="12.5" x14ac:dyDescent="0.25">
      <c r="A203" s="180"/>
      <c r="B203" s="180"/>
      <c r="C203" s="180"/>
      <c r="D203" s="179"/>
      <c r="E203" s="179"/>
      <c r="F203" s="108"/>
    </row>
    <row r="204" spans="1:6" ht="12.5" x14ac:dyDescent="0.25">
      <c r="A204" s="180"/>
      <c r="B204" s="180"/>
      <c r="C204" s="180"/>
      <c r="D204" s="179"/>
      <c r="E204" s="179"/>
      <c r="F204" s="108"/>
    </row>
    <row r="205" spans="1:6" ht="12.5" x14ac:dyDescent="0.25">
      <c r="A205" s="180"/>
      <c r="B205" s="180"/>
      <c r="C205" s="180"/>
      <c r="D205" s="179"/>
      <c r="E205" s="179"/>
      <c r="F205" s="108"/>
    </row>
    <row r="206" spans="1:6" ht="12.5" x14ac:dyDescent="0.25">
      <c r="A206" s="180"/>
      <c r="B206" s="180"/>
      <c r="C206" s="180"/>
      <c r="D206" s="179"/>
      <c r="E206" s="179"/>
      <c r="F206" s="108"/>
    </row>
    <row r="207" spans="1:6" ht="12.5" x14ac:dyDescent="0.25">
      <c r="A207" s="180"/>
      <c r="B207" s="180"/>
      <c r="C207" s="180"/>
      <c r="D207" s="179"/>
      <c r="E207" s="179"/>
      <c r="F207" s="108"/>
    </row>
    <row r="208" spans="1:6" ht="12.5" x14ac:dyDescent="0.25">
      <c r="A208" s="180"/>
      <c r="B208" s="180"/>
      <c r="C208" s="180"/>
      <c r="D208" s="179"/>
      <c r="E208" s="179"/>
      <c r="F208" s="108"/>
    </row>
    <row r="209" spans="1:6" ht="12.5" x14ac:dyDescent="0.25">
      <c r="A209" s="180"/>
      <c r="B209" s="180"/>
      <c r="C209" s="180"/>
      <c r="D209" s="179"/>
      <c r="E209" s="179"/>
      <c r="F209" s="108"/>
    </row>
    <row r="210" spans="1:6" ht="12.5" x14ac:dyDescent="0.25">
      <c r="A210" s="180"/>
      <c r="B210" s="180"/>
      <c r="C210" s="180"/>
      <c r="D210" s="179"/>
      <c r="E210" s="179"/>
      <c r="F210" s="108"/>
    </row>
    <row r="211" spans="1:6" ht="12.5" x14ac:dyDescent="0.25">
      <c r="A211" s="180"/>
      <c r="B211" s="180"/>
      <c r="C211" s="180"/>
      <c r="D211" s="179"/>
      <c r="E211" s="179"/>
      <c r="F211" s="108"/>
    </row>
    <row r="212" spans="1:6" ht="12.5" x14ac:dyDescent="0.25">
      <c r="A212" s="180"/>
      <c r="B212" s="180"/>
      <c r="C212" s="180"/>
      <c r="D212" s="179"/>
      <c r="E212" s="179"/>
      <c r="F212" s="108"/>
    </row>
    <row r="213" spans="1:6" ht="12.5" x14ac:dyDescent="0.25">
      <c r="A213" s="180"/>
      <c r="B213" s="180"/>
      <c r="C213" s="180"/>
      <c r="D213" s="179"/>
      <c r="E213" s="179"/>
      <c r="F213" s="108"/>
    </row>
    <row r="214" spans="1:6" ht="12.5" x14ac:dyDescent="0.25">
      <c r="A214" s="180"/>
      <c r="B214" s="180"/>
      <c r="C214" s="180"/>
      <c r="D214" s="179"/>
      <c r="E214" s="179"/>
      <c r="F214" s="108"/>
    </row>
    <row r="215" spans="1:6" ht="12.5" x14ac:dyDescent="0.25">
      <c r="A215" s="180"/>
      <c r="B215" s="180"/>
      <c r="C215" s="180"/>
      <c r="D215" s="179"/>
      <c r="E215" s="179"/>
      <c r="F215" s="108"/>
    </row>
    <row r="216" spans="1:6" ht="12.5" x14ac:dyDescent="0.25">
      <c r="A216" s="180"/>
      <c r="B216" s="180"/>
      <c r="C216" s="180"/>
      <c r="D216" s="179"/>
      <c r="E216" s="179"/>
      <c r="F216" s="108"/>
    </row>
    <row r="217" spans="1:6" ht="12.5" x14ac:dyDescent="0.25">
      <c r="A217" s="180"/>
      <c r="B217" s="180"/>
      <c r="C217" s="180"/>
      <c r="D217" s="179"/>
      <c r="E217" s="179"/>
      <c r="F217" s="108"/>
    </row>
    <row r="218" spans="1:6" ht="12.5" x14ac:dyDescent="0.25">
      <c r="A218" s="180"/>
      <c r="B218" s="180"/>
      <c r="C218" s="180"/>
      <c r="D218" s="179"/>
      <c r="E218" s="179"/>
      <c r="F218" s="108"/>
    </row>
    <row r="219" spans="1:6" ht="12.5" x14ac:dyDescent="0.25">
      <c r="A219" s="180"/>
      <c r="B219" s="180"/>
      <c r="C219" s="180"/>
      <c r="D219" s="179"/>
      <c r="E219" s="179"/>
      <c r="F219" s="108"/>
    </row>
    <row r="220" spans="1:6" ht="12.5" x14ac:dyDescent="0.25">
      <c r="A220" s="180"/>
      <c r="B220" s="180"/>
      <c r="C220" s="180"/>
      <c r="D220" s="179"/>
      <c r="E220" s="179"/>
      <c r="F220" s="108"/>
    </row>
    <row r="221" spans="1:6" ht="12.5" x14ac:dyDescent="0.25">
      <c r="A221" s="180"/>
      <c r="B221" s="180"/>
      <c r="C221" s="180"/>
      <c r="D221" s="179"/>
      <c r="E221" s="179"/>
      <c r="F221" s="108"/>
    </row>
    <row r="222" spans="1:6" ht="12.5" x14ac:dyDescent="0.25">
      <c r="A222" s="180"/>
      <c r="B222" s="180"/>
      <c r="C222" s="180"/>
      <c r="D222" s="179"/>
      <c r="E222" s="179"/>
      <c r="F222" s="108"/>
    </row>
    <row r="223" spans="1:6" ht="12.5" x14ac:dyDescent="0.25">
      <c r="A223" s="180"/>
      <c r="B223" s="180"/>
      <c r="C223" s="180"/>
      <c r="D223" s="179"/>
      <c r="E223" s="179"/>
      <c r="F223" s="108"/>
    </row>
    <row r="224" spans="1:6" ht="12.5" x14ac:dyDescent="0.25">
      <c r="A224" s="180"/>
      <c r="B224" s="180"/>
      <c r="C224" s="180"/>
      <c r="D224" s="179"/>
      <c r="E224" s="179"/>
      <c r="F224" s="108"/>
    </row>
    <row r="225" spans="1:6" ht="12.5" x14ac:dyDescent="0.25">
      <c r="A225" s="180"/>
      <c r="B225" s="180"/>
      <c r="C225" s="180"/>
      <c r="D225" s="179"/>
      <c r="E225" s="179"/>
      <c r="F225" s="108"/>
    </row>
    <row r="226" spans="1:6" ht="12.5" x14ac:dyDescent="0.25">
      <c r="A226" s="180"/>
      <c r="B226" s="180"/>
      <c r="C226" s="180"/>
      <c r="D226" s="179"/>
      <c r="E226" s="179"/>
      <c r="F226" s="108"/>
    </row>
    <row r="227" spans="1:6" ht="12.5" x14ac:dyDescent="0.25">
      <c r="A227" s="180"/>
      <c r="B227" s="180"/>
      <c r="C227" s="180"/>
      <c r="D227" s="179"/>
      <c r="E227" s="179"/>
      <c r="F227" s="108"/>
    </row>
    <row r="228" spans="1:6" ht="12.5" x14ac:dyDescent="0.25">
      <c r="A228" s="180"/>
      <c r="B228" s="180"/>
      <c r="C228" s="180"/>
      <c r="D228" s="179"/>
      <c r="E228" s="179"/>
      <c r="F228" s="108"/>
    </row>
    <row r="229" spans="1:6" ht="12.5" x14ac:dyDescent="0.25">
      <c r="A229" s="180"/>
      <c r="B229" s="180"/>
      <c r="C229" s="180"/>
      <c r="D229" s="179"/>
      <c r="E229" s="179"/>
      <c r="F229" s="108"/>
    </row>
    <row r="230" spans="1:6" ht="12.5" x14ac:dyDescent="0.25">
      <c r="A230" s="180"/>
      <c r="B230" s="180"/>
      <c r="C230" s="180"/>
      <c r="D230" s="179"/>
      <c r="E230" s="179"/>
      <c r="F230" s="108"/>
    </row>
    <row r="231" spans="1:6" ht="12.5" x14ac:dyDescent="0.25">
      <c r="A231" s="180"/>
      <c r="B231" s="180"/>
      <c r="C231" s="180"/>
      <c r="D231" s="179"/>
      <c r="E231" s="179"/>
      <c r="F231" s="108"/>
    </row>
    <row r="232" spans="1:6" ht="12.5" x14ac:dyDescent="0.25">
      <c r="A232" s="180"/>
      <c r="B232" s="180"/>
      <c r="C232" s="180"/>
      <c r="D232" s="179"/>
      <c r="E232" s="179"/>
      <c r="F232" s="108"/>
    </row>
    <row r="233" spans="1:6" ht="12.5" x14ac:dyDescent="0.25">
      <c r="A233" s="180"/>
      <c r="B233" s="180"/>
      <c r="C233" s="180"/>
      <c r="D233" s="179"/>
      <c r="E233" s="179"/>
      <c r="F233" s="108"/>
    </row>
    <row r="234" spans="1:6" ht="12.5" x14ac:dyDescent="0.25">
      <c r="A234" s="180"/>
      <c r="B234" s="180"/>
      <c r="C234" s="180"/>
      <c r="D234" s="179"/>
      <c r="E234" s="179"/>
      <c r="F234" s="108"/>
    </row>
    <row r="235" spans="1:6" ht="12.5" x14ac:dyDescent="0.25">
      <c r="A235" s="180"/>
      <c r="B235" s="180"/>
      <c r="C235" s="180"/>
      <c r="D235" s="179"/>
      <c r="E235" s="179"/>
      <c r="F235" s="108"/>
    </row>
    <row r="236" spans="1:6" ht="12.5" x14ac:dyDescent="0.25">
      <c r="A236" s="180"/>
      <c r="B236" s="180"/>
      <c r="C236" s="180"/>
      <c r="D236" s="179"/>
      <c r="E236" s="179"/>
      <c r="F236" s="108"/>
    </row>
    <row r="237" spans="1:6" ht="12.5" x14ac:dyDescent="0.25">
      <c r="A237" s="180"/>
      <c r="B237" s="180"/>
      <c r="C237" s="180"/>
      <c r="D237" s="179"/>
      <c r="E237" s="179"/>
      <c r="F237" s="108"/>
    </row>
    <row r="238" spans="1:6" ht="12.5" x14ac:dyDescent="0.25">
      <c r="A238" s="180"/>
      <c r="B238" s="180"/>
      <c r="C238" s="180"/>
      <c r="D238" s="179"/>
      <c r="E238" s="179"/>
      <c r="F238" s="108"/>
    </row>
    <row r="239" spans="1:6" ht="12.5" x14ac:dyDescent="0.25">
      <c r="A239" s="180"/>
      <c r="B239" s="180"/>
      <c r="C239" s="180"/>
      <c r="D239" s="179"/>
      <c r="E239" s="179"/>
      <c r="F239" s="108"/>
    </row>
    <row r="240" spans="1:6" ht="12.5" x14ac:dyDescent="0.25">
      <c r="A240" s="180"/>
      <c r="B240" s="180"/>
      <c r="C240" s="180"/>
      <c r="D240" s="179"/>
      <c r="E240" s="179"/>
      <c r="F240" s="108"/>
    </row>
    <row r="241" spans="1:6" ht="12.5" x14ac:dyDescent="0.25">
      <c r="A241" s="180"/>
      <c r="B241" s="180"/>
      <c r="C241" s="180"/>
      <c r="D241" s="179"/>
      <c r="E241" s="179"/>
      <c r="F241" s="108"/>
    </row>
    <row r="242" spans="1:6" ht="12.5" x14ac:dyDescent="0.25">
      <c r="A242" s="180"/>
      <c r="B242" s="180"/>
      <c r="C242" s="180"/>
      <c r="D242" s="179"/>
      <c r="E242" s="179"/>
      <c r="F242" s="108"/>
    </row>
    <row r="243" spans="1:6" ht="12.5" x14ac:dyDescent="0.25">
      <c r="A243" s="180"/>
      <c r="B243" s="180"/>
      <c r="C243" s="180"/>
      <c r="D243" s="179"/>
      <c r="E243" s="179"/>
      <c r="F243" s="108"/>
    </row>
    <row r="244" spans="1:6" ht="12.5" x14ac:dyDescent="0.25">
      <c r="A244" s="180"/>
      <c r="B244" s="180"/>
      <c r="C244" s="180"/>
      <c r="D244" s="179"/>
      <c r="E244" s="179"/>
      <c r="F244" s="108"/>
    </row>
    <row r="245" spans="1:6" ht="12.5" x14ac:dyDescent="0.25">
      <c r="A245" s="180"/>
      <c r="B245" s="180"/>
      <c r="C245" s="180"/>
      <c r="D245" s="179"/>
      <c r="E245" s="179"/>
      <c r="F245" s="108"/>
    </row>
    <row r="246" spans="1:6" ht="12.5" x14ac:dyDescent="0.25">
      <c r="A246" s="180"/>
      <c r="B246" s="180"/>
      <c r="C246" s="180"/>
      <c r="D246" s="179"/>
      <c r="E246" s="179"/>
      <c r="F246" s="108"/>
    </row>
    <row r="247" spans="1:6" ht="12.5" x14ac:dyDescent="0.25">
      <c r="A247" s="180"/>
      <c r="B247" s="180"/>
      <c r="C247" s="180"/>
      <c r="D247" s="179"/>
      <c r="E247" s="179"/>
      <c r="F247" s="108"/>
    </row>
    <row r="248" spans="1:6" ht="12.5" x14ac:dyDescent="0.25">
      <c r="A248" s="180"/>
      <c r="B248" s="180"/>
      <c r="C248" s="180"/>
      <c r="D248" s="179"/>
      <c r="E248" s="179"/>
      <c r="F248" s="108"/>
    </row>
    <row r="249" spans="1:6" ht="12.5" x14ac:dyDescent="0.25">
      <c r="A249" s="180"/>
      <c r="B249" s="180"/>
      <c r="C249" s="180"/>
      <c r="D249" s="179"/>
      <c r="E249" s="179"/>
      <c r="F249" s="108"/>
    </row>
    <row r="250" spans="1:6" ht="12.5" x14ac:dyDescent="0.25">
      <c r="A250" s="180"/>
      <c r="B250" s="180"/>
      <c r="C250" s="180"/>
      <c r="D250" s="179"/>
      <c r="E250" s="179"/>
      <c r="F250" s="108"/>
    </row>
    <row r="251" spans="1:6" ht="12.5" x14ac:dyDescent="0.25">
      <c r="A251" s="180"/>
      <c r="B251" s="180"/>
      <c r="C251" s="180"/>
      <c r="D251" s="179"/>
      <c r="E251" s="179"/>
      <c r="F251" s="108"/>
    </row>
    <row r="252" spans="1:6" ht="12.5" x14ac:dyDescent="0.25">
      <c r="A252" s="180"/>
      <c r="B252" s="180"/>
      <c r="C252" s="180"/>
      <c r="D252" s="179"/>
      <c r="E252" s="179"/>
      <c r="F252" s="108"/>
    </row>
    <row r="253" spans="1:6" ht="12.5" x14ac:dyDescent="0.25">
      <c r="A253" s="180"/>
      <c r="B253" s="180"/>
      <c r="C253" s="180"/>
      <c r="D253" s="179"/>
      <c r="E253" s="179"/>
      <c r="F253" s="108"/>
    </row>
    <row r="254" spans="1:6" ht="12.5" x14ac:dyDescent="0.25">
      <c r="A254" s="180"/>
      <c r="B254" s="180"/>
      <c r="C254" s="180"/>
      <c r="D254" s="179"/>
      <c r="E254" s="179"/>
      <c r="F254" s="108"/>
    </row>
    <row r="255" spans="1:6" ht="12.5" x14ac:dyDescent="0.25">
      <c r="A255" s="180"/>
      <c r="B255" s="180"/>
      <c r="C255" s="180"/>
      <c r="D255" s="179"/>
      <c r="E255" s="179"/>
      <c r="F255" s="108"/>
    </row>
    <row r="256" spans="1:6" ht="12.5" x14ac:dyDescent="0.25">
      <c r="A256" s="180"/>
      <c r="B256" s="180"/>
      <c r="C256" s="180"/>
      <c r="D256" s="179"/>
      <c r="E256" s="179"/>
      <c r="F256" s="108"/>
    </row>
    <row r="257" spans="1:6" ht="12.5" x14ac:dyDescent="0.25">
      <c r="A257" s="180"/>
      <c r="B257" s="180"/>
      <c r="C257" s="180"/>
      <c r="D257" s="179"/>
      <c r="E257" s="179"/>
      <c r="F257" s="108"/>
    </row>
    <row r="258" spans="1:6" ht="12.5" x14ac:dyDescent="0.25">
      <c r="A258" s="180"/>
      <c r="B258" s="180"/>
      <c r="C258" s="180"/>
      <c r="D258" s="179"/>
      <c r="E258" s="179"/>
      <c r="F258" s="108"/>
    </row>
    <row r="259" spans="1:6" ht="12.5" x14ac:dyDescent="0.25">
      <c r="A259" s="180"/>
      <c r="B259" s="180"/>
      <c r="C259" s="180"/>
      <c r="D259" s="179"/>
      <c r="E259" s="179"/>
      <c r="F259" s="108"/>
    </row>
    <row r="260" spans="1:6" ht="12.5" x14ac:dyDescent="0.25">
      <c r="A260" s="180"/>
      <c r="B260" s="180"/>
      <c r="C260" s="180"/>
      <c r="D260" s="179"/>
      <c r="E260" s="179"/>
      <c r="F260" s="108"/>
    </row>
    <row r="261" spans="1:6" ht="12.5" x14ac:dyDescent="0.25">
      <c r="A261" s="180"/>
      <c r="B261" s="180"/>
      <c r="C261" s="180"/>
      <c r="D261" s="179"/>
      <c r="E261" s="179"/>
      <c r="F261" s="108"/>
    </row>
    <row r="262" spans="1:6" ht="12.5" x14ac:dyDescent="0.25">
      <c r="A262" s="180"/>
      <c r="B262" s="180"/>
      <c r="C262" s="180"/>
      <c r="D262" s="179"/>
      <c r="E262" s="179"/>
      <c r="F262" s="108"/>
    </row>
    <row r="263" spans="1:6" ht="12.5" x14ac:dyDescent="0.25">
      <c r="A263" s="180"/>
      <c r="B263" s="180"/>
      <c r="C263" s="180"/>
      <c r="D263" s="179"/>
      <c r="E263" s="179"/>
      <c r="F263" s="108"/>
    </row>
    <row r="264" spans="1:6" ht="12.5" x14ac:dyDescent="0.25">
      <c r="A264" s="180"/>
      <c r="B264" s="180"/>
      <c r="C264" s="180"/>
      <c r="D264" s="179"/>
      <c r="E264" s="179"/>
      <c r="F264" s="108"/>
    </row>
    <row r="265" spans="1:6" ht="12.5" x14ac:dyDescent="0.25">
      <c r="A265" s="180"/>
      <c r="B265" s="180"/>
      <c r="C265" s="180"/>
      <c r="D265" s="179"/>
      <c r="E265" s="179"/>
      <c r="F265" s="108"/>
    </row>
    <row r="266" spans="1:6" ht="12.5" x14ac:dyDescent="0.25">
      <c r="A266" s="180"/>
      <c r="B266" s="180"/>
      <c r="C266" s="180"/>
      <c r="D266" s="179"/>
      <c r="E266" s="179"/>
      <c r="F266" s="108"/>
    </row>
    <row r="267" spans="1:6" ht="12.5" x14ac:dyDescent="0.25">
      <c r="A267" s="180"/>
      <c r="B267" s="180"/>
      <c r="C267" s="180"/>
      <c r="D267" s="179"/>
      <c r="E267" s="179"/>
      <c r="F267" s="108"/>
    </row>
    <row r="268" spans="1:6" ht="12.5" x14ac:dyDescent="0.25">
      <c r="A268" s="180"/>
      <c r="B268" s="180"/>
      <c r="C268" s="180"/>
      <c r="D268" s="179"/>
      <c r="E268" s="179"/>
      <c r="F268" s="108"/>
    </row>
    <row r="269" spans="1:6" ht="12.5" x14ac:dyDescent="0.25">
      <c r="A269" s="180"/>
      <c r="B269" s="180"/>
      <c r="C269" s="180"/>
      <c r="D269" s="179"/>
      <c r="E269" s="179"/>
      <c r="F269" s="108"/>
    </row>
    <row r="270" spans="1:6" ht="12.5" x14ac:dyDescent="0.25">
      <c r="A270" s="180"/>
      <c r="B270" s="180"/>
      <c r="C270" s="180"/>
      <c r="D270" s="179"/>
      <c r="E270" s="179"/>
      <c r="F270" s="108"/>
    </row>
    <row r="271" spans="1:6" ht="12.5" x14ac:dyDescent="0.25">
      <c r="A271" s="180"/>
      <c r="B271" s="180"/>
      <c r="C271" s="180"/>
      <c r="D271" s="179"/>
      <c r="E271" s="179"/>
      <c r="F271" s="108"/>
    </row>
    <row r="272" spans="1:6" ht="12.5" x14ac:dyDescent="0.25">
      <c r="A272" s="180"/>
      <c r="B272" s="180"/>
      <c r="C272" s="180"/>
      <c r="D272" s="179"/>
      <c r="E272" s="179"/>
      <c r="F272" s="108"/>
    </row>
    <row r="273" spans="1:6" ht="12.5" x14ac:dyDescent="0.25">
      <c r="A273" s="180"/>
      <c r="B273" s="180"/>
      <c r="C273" s="180"/>
      <c r="D273" s="179"/>
      <c r="E273" s="179"/>
      <c r="F273" s="108"/>
    </row>
    <row r="274" spans="1:6" ht="12.5" x14ac:dyDescent="0.25">
      <c r="A274" s="180"/>
      <c r="B274" s="180"/>
      <c r="C274" s="180"/>
      <c r="D274" s="179"/>
      <c r="E274" s="179"/>
      <c r="F274" s="108"/>
    </row>
    <row r="275" spans="1:6" ht="12.5" x14ac:dyDescent="0.25">
      <c r="A275" s="180"/>
      <c r="B275" s="180"/>
      <c r="C275" s="180"/>
      <c r="D275" s="179"/>
      <c r="E275" s="179"/>
      <c r="F275" s="108"/>
    </row>
    <row r="276" spans="1:6" ht="12.5" x14ac:dyDescent="0.25">
      <c r="A276" s="180"/>
      <c r="B276" s="180"/>
      <c r="C276" s="180"/>
      <c r="D276" s="179"/>
      <c r="E276" s="179"/>
      <c r="F276" s="108"/>
    </row>
    <row r="277" spans="1:6" ht="12.5" x14ac:dyDescent="0.25">
      <c r="A277" s="180"/>
      <c r="B277" s="180"/>
      <c r="C277" s="180"/>
      <c r="D277" s="179"/>
      <c r="E277" s="179"/>
      <c r="F277" s="108"/>
    </row>
    <row r="278" spans="1:6" ht="12.5" x14ac:dyDescent="0.25">
      <c r="A278" s="180"/>
      <c r="B278" s="180"/>
      <c r="C278" s="180"/>
      <c r="D278" s="179"/>
      <c r="E278" s="179"/>
      <c r="F278" s="108"/>
    </row>
    <row r="279" spans="1:6" ht="12.5" x14ac:dyDescent="0.25">
      <c r="A279" s="180"/>
      <c r="B279" s="180"/>
      <c r="C279" s="180"/>
      <c r="D279" s="179"/>
      <c r="E279" s="179"/>
      <c r="F279" s="108"/>
    </row>
    <row r="280" spans="1:6" ht="12.5" x14ac:dyDescent="0.25">
      <c r="A280" s="180"/>
      <c r="B280" s="180"/>
      <c r="C280" s="180"/>
      <c r="D280" s="179"/>
      <c r="E280" s="179"/>
      <c r="F280" s="108"/>
    </row>
    <row r="281" spans="1:6" ht="12.5" x14ac:dyDescent="0.25">
      <c r="A281" s="180"/>
      <c r="B281" s="180"/>
      <c r="C281" s="180"/>
      <c r="D281" s="179"/>
      <c r="E281" s="179"/>
      <c r="F281" s="108"/>
    </row>
    <row r="282" spans="1:6" ht="12.5" x14ac:dyDescent="0.25">
      <c r="A282" s="180"/>
      <c r="B282" s="180"/>
      <c r="C282" s="180"/>
      <c r="D282" s="179"/>
      <c r="E282" s="179"/>
      <c r="F282" s="108"/>
    </row>
    <row r="283" spans="1:6" ht="12.5" x14ac:dyDescent="0.25">
      <c r="A283" s="180"/>
      <c r="B283" s="180"/>
      <c r="C283" s="180"/>
      <c r="D283" s="179"/>
      <c r="E283" s="179"/>
      <c r="F283" s="108"/>
    </row>
    <row r="284" spans="1:6" ht="12.5" x14ac:dyDescent="0.25">
      <c r="A284" s="180"/>
      <c r="B284" s="180"/>
      <c r="C284" s="180"/>
      <c r="D284" s="179"/>
      <c r="E284" s="179"/>
      <c r="F284" s="108"/>
    </row>
    <row r="285" spans="1:6" ht="12.5" x14ac:dyDescent="0.25">
      <c r="A285" s="180"/>
      <c r="B285" s="180"/>
      <c r="C285" s="180"/>
      <c r="D285" s="179"/>
      <c r="E285" s="179"/>
      <c r="F285" s="108"/>
    </row>
    <row r="286" spans="1:6" ht="12.5" x14ac:dyDescent="0.25">
      <c r="A286" s="180"/>
      <c r="B286" s="180"/>
      <c r="C286" s="180"/>
      <c r="D286" s="179"/>
      <c r="E286" s="179"/>
      <c r="F286" s="108"/>
    </row>
    <row r="287" spans="1:6" ht="12.5" x14ac:dyDescent="0.25">
      <c r="A287" s="180"/>
      <c r="B287" s="180"/>
      <c r="C287" s="180"/>
      <c r="D287" s="179"/>
      <c r="E287" s="179"/>
      <c r="F287" s="108"/>
    </row>
    <row r="288" spans="1:6" ht="12.5" x14ac:dyDescent="0.25">
      <c r="A288" s="180"/>
      <c r="B288" s="180"/>
      <c r="C288" s="180"/>
      <c r="D288" s="179"/>
      <c r="E288" s="179"/>
      <c r="F288" s="108"/>
    </row>
    <row r="289" spans="1:6" ht="12.5" x14ac:dyDescent="0.25">
      <c r="A289" s="180"/>
      <c r="B289" s="180"/>
      <c r="C289" s="180"/>
      <c r="D289" s="179"/>
      <c r="E289" s="179"/>
      <c r="F289" s="108"/>
    </row>
    <row r="290" spans="1:6" ht="12.5" x14ac:dyDescent="0.25">
      <c r="A290" s="180"/>
      <c r="B290" s="180"/>
      <c r="C290" s="180"/>
      <c r="D290" s="179"/>
      <c r="E290" s="179"/>
      <c r="F290" s="108"/>
    </row>
    <row r="291" spans="1:6" ht="12.5" x14ac:dyDescent="0.25">
      <c r="A291" s="180"/>
      <c r="B291" s="180"/>
      <c r="C291" s="180"/>
      <c r="D291" s="179"/>
      <c r="E291" s="179"/>
      <c r="F291" s="108"/>
    </row>
    <row r="292" spans="1:6" ht="12.5" x14ac:dyDescent="0.25">
      <c r="A292" s="180"/>
      <c r="B292" s="180"/>
      <c r="C292" s="180"/>
      <c r="D292" s="179"/>
      <c r="E292" s="179"/>
      <c r="F292" s="108"/>
    </row>
    <row r="293" spans="1:6" ht="12.5" x14ac:dyDescent="0.25">
      <c r="A293" s="180"/>
      <c r="B293" s="180"/>
      <c r="C293" s="180"/>
      <c r="D293" s="179"/>
      <c r="E293" s="179"/>
      <c r="F293" s="108"/>
    </row>
    <row r="294" spans="1:6" ht="12.5" x14ac:dyDescent="0.25">
      <c r="A294" s="180"/>
      <c r="B294" s="180"/>
      <c r="C294" s="180"/>
      <c r="D294" s="179"/>
      <c r="E294" s="179"/>
      <c r="F294" s="108"/>
    </row>
    <row r="295" spans="1:6" ht="12.5" x14ac:dyDescent="0.25">
      <c r="A295" s="180"/>
      <c r="B295" s="180"/>
      <c r="C295" s="180"/>
      <c r="D295" s="179"/>
      <c r="E295" s="179"/>
      <c r="F295" s="108"/>
    </row>
    <row r="296" spans="1:6" ht="12.5" x14ac:dyDescent="0.25">
      <c r="A296" s="180"/>
      <c r="B296" s="180"/>
      <c r="C296" s="180"/>
      <c r="D296" s="179"/>
      <c r="E296" s="179"/>
      <c r="F296" s="108"/>
    </row>
    <row r="297" spans="1:6" ht="12.5" x14ac:dyDescent="0.25">
      <c r="A297" s="180"/>
      <c r="B297" s="180"/>
      <c r="C297" s="180"/>
      <c r="D297" s="179"/>
      <c r="E297" s="179"/>
      <c r="F297" s="108"/>
    </row>
    <row r="298" spans="1:6" ht="12.5" x14ac:dyDescent="0.25">
      <c r="A298" s="180"/>
      <c r="B298" s="180"/>
      <c r="C298" s="180"/>
      <c r="D298" s="179"/>
      <c r="E298" s="179"/>
      <c r="F298" s="108"/>
    </row>
    <row r="299" spans="1:6" ht="12.5" x14ac:dyDescent="0.25">
      <c r="A299" s="180"/>
      <c r="B299" s="180"/>
      <c r="C299" s="180"/>
      <c r="D299" s="179"/>
      <c r="E299" s="179"/>
      <c r="F299" s="108"/>
    </row>
    <row r="300" spans="1:6" ht="12.5" x14ac:dyDescent="0.25">
      <c r="A300" s="180"/>
      <c r="B300" s="180"/>
      <c r="C300" s="180"/>
      <c r="D300" s="179"/>
      <c r="E300" s="179"/>
      <c r="F300" s="108"/>
    </row>
    <row r="301" spans="1:6" ht="12.5" x14ac:dyDescent="0.25">
      <c r="A301" s="180"/>
      <c r="B301" s="180"/>
      <c r="C301" s="180"/>
      <c r="D301" s="179"/>
      <c r="E301" s="179"/>
      <c r="F301" s="108"/>
    </row>
    <row r="302" spans="1:6" ht="12.5" x14ac:dyDescent="0.25">
      <c r="A302" s="180"/>
      <c r="B302" s="180"/>
      <c r="C302" s="180"/>
      <c r="D302" s="179"/>
      <c r="E302" s="179"/>
      <c r="F302" s="108"/>
    </row>
    <row r="303" spans="1:6" ht="12.5" x14ac:dyDescent="0.25">
      <c r="A303" s="180"/>
      <c r="B303" s="180"/>
      <c r="C303" s="180"/>
      <c r="D303" s="179"/>
      <c r="E303" s="179"/>
      <c r="F303" s="108"/>
    </row>
    <row r="304" spans="1:6" ht="12.5" x14ac:dyDescent="0.25">
      <c r="A304" s="180"/>
      <c r="B304" s="180"/>
      <c r="C304" s="180"/>
      <c r="D304" s="179"/>
      <c r="E304" s="179"/>
      <c r="F304" s="108"/>
    </row>
    <row r="305" spans="1:6" ht="12.5" x14ac:dyDescent="0.25">
      <c r="A305" s="180"/>
      <c r="B305" s="180"/>
      <c r="C305" s="180"/>
      <c r="D305" s="179"/>
      <c r="E305" s="179"/>
      <c r="F305" s="108"/>
    </row>
    <row r="306" spans="1:6" ht="12.5" x14ac:dyDescent="0.25">
      <c r="A306" s="180"/>
      <c r="B306" s="180"/>
      <c r="C306" s="180"/>
      <c r="D306" s="179"/>
      <c r="E306" s="179"/>
      <c r="F306" s="108"/>
    </row>
    <row r="307" spans="1:6" ht="12.5" x14ac:dyDescent="0.25">
      <c r="A307" s="180"/>
      <c r="B307" s="180"/>
      <c r="C307" s="180"/>
      <c r="D307" s="179"/>
      <c r="E307" s="179"/>
      <c r="F307" s="108"/>
    </row>
    <row r="308" spans="1:6" ht="12.5" x14ac:dyDescent="0.25">
      <c r="A308" s="180"/>
      <c r="B308" s="180"/>
      <c r="C308" s="180"/>
      <c r="D308" s="179"/>
      <c r="E308" s="179"/>
      <c r="F308" s="108"/>
    </row>
    <row r="309" spans="1:6" ht="12.5" x14ac:dyDescent="0.25">
      <c r="A309" s="180"/>
      <c r="B309" s="180"/>
      <c r="C309" s="180"/>
      <c r="D309" s="179"/>
      <c r="E309" s="179"/>
      <c r="F309" s="108"/>
    </row>
    <row r="310" spans="1:6" ht="12.5" x14ac:dyDescent="0.25">
      <c r="A310" s="180"/>
      <c r="B310" s="180"/>
      <c r="C310" s="180"/>
      <c r="D310" s="179"/>
      <c r="E310" s="179"/>
      <c r="F310" s="108"/>
    </row>
    <row r="311" spans="1:6" ht="12.5" x14ac:dyDescent="0.25">
      <c r="A311" s="180"/>
      <c r="B311" s="180"/>
      <c r="C311" s="180"/>
      <c r="D311" s="179"/>
      <c r="E311" s="179"/>
      <c r="F311" s="108"/>
    </row>
    <row r="312" spans="1:6" ht="12.5" x14ac:dyDescent="0.25">
      <c r="A312" s="180"/>
      <c r="B312" s="180"/>
      <c r="C312" s="180"/>
      <c r="D312" s="179"/>
      <c r="E312" s="179"/>
      <c r="F312" s="108"/>
    </row>
    <row r="313" spans="1:6" ht="12.5" x14ac:dyDescent="0.25">
      <c r="A313" s="180"/>
      <c r="B313" s="180"/>
      <c r="C313" s="180"/>
      <c r="D313" s="179"/>
      <c r="E313" s="179"/>
      <c r="F313" s="108"/>
    </row>
    <row r="314" spans="1:6" ht="12.5" x14ac:dyDescent="0.25">
      <c r="A314" s="180"/>
      <c r="B314" s="180"/>
      <c r="C314" s="180"/>
      <c r="D314" s="179"/>
      <c r="E314" s="179"/>
      <c r="F314" s="108"/>
    </row>
    <row r="315" spans="1:6" ht="12.5" x14ac:dyDescent="0.25">
      <c r="A315" s="180"/>
      <c r="B315" s="180"/>
      <c r="C315" s="180"/>
      <c r="D315" s="179"/>
      <c r="E315" s="179"/>
      <c r="F315" s="108"/>
    </row>
    <row r="316" spans="1:6" ht="12.5" x14ac:dyDescent="0.25">
      <c r="A316" s="180"/>
      <c r="B316" s="180"/>
      <c r="C316" s="180"/>
      <c r="D316" s="179"/>
      <c r="E316" s="179"/>
      <c r="F316" s="108"/>
    </row>
    <row r="317" spans="1:6" ht="12.5" x14ac:dyDescent="0.25">
      <c r="A317" s="180"/>
      <c r="B317" s="180"/>
      <c r="C317" s="180"/>
      <c r="D317" s="179"/>
      <c r="E317" s="179"/>
      <c r="F317" s="108"/>
    </row>
    <row r="318" spans="1:6" ht="12.5" x14ac:dyDescent="0.25">
      <c r="A318" s="180"/>
      <c r="B318" s="180"/>
      <c r="C318" s="180"/>
      <c r="D318" s="179"/>
      <c r="E318" s="179"/>
      <c r="F318" s="108"/>
    </row>
    <row r="319" spans="1:6" ht="12.5" x14ac:dyDescent="0.25">
      <c r="A319" s="180"/>
      <c r="B319" s="180"/>
      <c r="C319" s="180"/>
      <c r="D319" s="179"/>
      <c r="E319" s="179"/>
      <c r="F319" s="108"/>
    </row>
    <row r="320" spans="1:6" ht="12.5" x14ac:dyDescent="0.25">
      <c r="A320" s="180"/>
      <c r="B320" s="180"/>
      <c r="C320" s="180"/>
      <c r="D320" s="179"/>
      <c r="E320" s="179"/>
      <c r="F320" s="108"/>
    </row>
    <row r="321" spans="1:6" ht="12.5" x14ac:dyDescent="0.25">
      <c r="A321" s="180"/>
      <c r="B321" s="180"/>
      <c r="C321" s="180"/>
      <c r="D321" s="179"/>
      <c r="E321" s="179"/>
      <c r="F321" s="108"/>
    </row>
    <row r="322" spans="1:6" ht="12.5" x14ac:dyDescent="0.25">
      <c r="A322" s="180"/>
      <c r="B322" s="180"/>
      <c r="C322" s="180"/>
      <c r="D322" s="179"/>
      <c r="E322" s="179"/>
      <c r="F322" s="108"/>
    </row>
    <row r="323" spans="1:6" ht="12.5" x14ac:dyDescent="0.25">
      <c r="A323" s="180"/>
      <c r="B323" s="180"/>
      <c r="C323" s="180"/>
      <c r="D323" s="179"/>
      <c r="E323" s="179"/>
      <c r="F323" s="108"/>
    </row>
    <row r="324" spans="1:6" ht="12.5" x14ac:dyDescent="0.25">
      <c r="A324" s="180"/>
      <c r="B324" s="180"/>
      <c r="C324" s="180"/>
      <c r="D324" s="179"/>
      <c r="E324" s="179"/>
      <c r="F324" s="108"/>
    </row>
    <row r="325" spans="1:6" ht="12.5" x14ac:dyDescent="0.25">
      <c r="A325" s="180"/>
      <c r="B325" s="180"/>
      <c r="C325" s="180"/>
      <c r="D325" s="179"/>
      <c r="E325" s="179"/>
      <c r="F325" s="108"/>
    </row>
    <row r="326" spans="1:6" ht="12.5" x14ac:dyDescent="0.25">
      <c r="A326" s="180"/>
      <c r="B326" s="180"/>
      <c r="C326" s="180"/>
      <c r="D326" s="179"/>
      <c r="E326" s="179"/>
      <c r="F326" s="108"/>
    </row>
    <row r="327" spans="1:6" ht="12.5" x14ac:dyDescent="0.25">
      <c r="A327" s="180"/>
      <c r="B327" s="180"/>
      <c r="C327" s="180"/>
      <c r="D327" s="179"/>
      <c r="E327" s="179"/>
      <c r="F327" s="108"/>
    </row>
    <row r="328" spans="1:6" ht="12.5" x14ac:dyDescent="0.25">
      <c r="A328" s="180"/>
      <c r="B328" s="180"/>
      <c r="C328" s="180"/>
      <c r="D328" s="179"/>
      <c r="E328" s="179"/>
      <c r="F328" s="108"/>
    </row>
    <row r="329" spans="1:6" ht="12.5" x14ac:dyDescent="0.25">
      <c r="A329" s="180"/>
      <c r="B329" s="180"/>
      <c r="C329" s="180"/>
      <c r="D329" s="179"/>
      <c r="E329" s="179"/>
      <c r="F329" s="108"/>
    </row>
    <row r="330" spans="1:6" ht="12.5" x14ac:dyDescent="0.25">
      <c r="A330" s="180"/>
      <c r="B330" s="180"/>
      <c r="C330" s="180"/>
      <c r="D330" s="179"/>
      <c r="E330" s="179"/>
      <c r="F330" s="108"/>
    </row>
    <row r="331" spans="1:6" ht="12.5" x14ac:dyDescent="0.25">
      <c r="A331" s="180"/>
      <c r="B331" s="180"/>
      <c r="C331" s="180"/>
      <c r="D331" s="179"/>
      <c r="E331" s="179"/>
      <c r="F331" s="108"/>
    </row>
    <row r="332" spans="1:6" ht="12.5" x14ac:dyDescent="0.25">
      <c r="A332" s="180"/>
      <c r="B332" s="180"/>
      <c r="C332" s="180"/>
      <c r="D332" s="179"/>
      <c r="E332" s="179"/>
      <c r="F332" s="108"/>
    </row>
    <row r="333" spans="1:6" ht="12.5" x14ac:dyDescent="0.25">
      <c r="A333" s="180"/>
      <c r="B333" s="180"/>
      <c r="C333" s="180"/>
      <c r="D333" s="179"/>
      <c r="E333" s="179"/>
      <c r="F333" s="108"/>
    </row>
    <row r="334" spans="1:6" ht="12.5" x14ac:dyDescent="0.25">
      <c r="A334" s="180"/>
      <c r="B334" s="180"/>
      <c r="C334" s="180"/>
      <c r="D334" s="179"/>
      <c r="E334" s="179"/>
      <c r="F334" s="108"/>
    </row>
    <row r="335" spans="1:6" ht="12.5" x14ac:dyDescent="0.25">
      <c r="A335" s="180"/>
      <c r="B335" s="180"/>
      <c r="C335" s="180"/>
      <c r="D335" s="179"/>
      <c r="E335" s="179"/>
      <c r="F335" s="108"/>
    </row>
    <row r="336" spans="1:6" ht="12.5" x14ac:dyDescent="0.25">
      <c r="A336" s="180"/>
      <c r="B336" s="180"/>
      <c r="C336" s="180"/>
      <c r="D336" s="179"/>
      <c r="E336" s="179"/>
      <c r="F336" s="108"/>
    </row>
    <row r="337" spans="1:6" ht="12.5" x14ac:dyDescent="0.25">
      <c r="A337" s="180"/>
      <c r="B337" s="180"/>
      <c r="C337" s="180"/>
      <c r="D337" s="179"/>
      <c r="E337" s="179"/>
      <c r="F337" s="108"/>
    </row>
    <row r="338" spans="1:6" ht="12.5" x14ac:dyDescent="0.25">
      <c r="A338" s="180"/>
      <c r="B338" s="180"/>
      <c r="C338" s="180"/>
      <c r="D338" s="179"/>
      <c r="E338" s="179"/>
      <c r="F338" s="108"/>
    </row>
    <row r="339" spans="1:6" ht="12.5" x14ac:dyDescent="0.25">
      <c r="A339" s="180"/>
      <c r="B339" s="180"/>
      <c r="C339" s="180"/>
      <c r="D339" s="179"/>
      <c r="E339" s="179"/>
      <c r="F339" s="108"/>
    </row>
    <row r="340" spans="1:6" ht="12.5" x14ac:dyDescent="0.25">
      <c r="A340" s="180"/>
      <c r="B340" s="180"/>
      <c r="C340" s="180"/>
      <c r="D340" s="179"/>
      <c r="E340" s="179"/>
      <c r="F340" s="108"/>
    </row>
    <row r="341" spans="1:6" ht="12.5" x14ac:dyDescent="0.25">
      <c r="A341" s="180"/>
      <c r="B341" s="180"/>
      <c r="C341" s="180"/>
      <c r="D341" s="179"/>
      <c r="E341" s="179"/>
      <c r="F341" s="108"/>
    </row>
    <row r="342" spans="1:6" ht="12.5" x14ac:dyDescent="0.25">
      <c r="A342" s="180"/>
      <c r="B342" s="180"/>
      <c r="C342" s="180"/>
      <c r="D342" s="179"/>
      <c r="E342" s="179"/>
      <c r="F342" s="108"/>
    </row>
    <row r="343" spans="1:6" ht="12.5" x14ac:dyDescent="0.25">
      <c r="A343" s="180"/>
      <c r="B343" s="180"/>
      <c r="C343" s="180"/>
      <c r="D343" s="179"/>
      <c r="E343" s="179"/>
      <c r="F343" s="108"/>
    </row>
    <row r="344" spans="1:6" ht="12.5" x14ac:dyDescent="0.25">
      <c r="A344" s="180"/>
      <c r="B344" s="180"/>
      <c r="C344" s="180"/>
      <c r="D344" s="179"/>
      <c r="E344" s="179"/>
      <c r="F344" s="108"/>
    </row>
    <row r="345" spans="1:6" ht="12.5" x14ac:dyDescent="0.25">
      <c r="A345" s="180"/>
      <c r="B345" s="180"/>
      <c r="C345" s="180"/>
      <c r="D345" s="179"/>
      <c r="E345" s="179"/>
      <c r="F345" s="108"/>
    </row>
    <row r="346" spans="1:6" ht="12.5" x14ac:dyDescent="0.25">
      <c r="A346" s="180"/>
      <c r="B346" s="180"/>
      <c r="C346" s="180"/>
      <c r="D346" s="179"/>
      <c r="E346" s="179"/>
      <c r="F346" s="108"/>
    </row>
    <row r="347" spans="1:6" ht="12.5" x14ac:dyDescent="0.25">
      <c r="A347" s="180"/>
      <c r="B347" s="180"/>
      <c r="C347" s="180"/>
      <c r="D347" s="179"/>
      <c r="E347" s="179"/>
      <c r="F347" s="108"/>
    </row>
    <row r="348" spans="1:6" ht="12.5" x14ac:dyDescent="0.25">
      <c r="A348" s="180"/>
      <c r="B348" s="180"/>
      <c r="C348" s="180"/>
      <c r="D348" s="179"/>
      <c r="E348" s="179"/>
      <c r="F348" s="108"/>
    </row>
    <row r="349" spans="1:6" ht="12.5" x14ac:dyDescent="0.25">
      <c r="A349" s="180"/>
      <c r="B349" s="180"/>
      <c r="C349" s="180"/>
      <c r="D349" s="179"/>
      <c r="E349" s="179"/>
      <c r="F349" s="108"/>
    </row>
    <row r="350" spans="1:6" ht="12.5" x14ac:dyDescent="0.25">
      <c r="A350" s="180"/>
      <c r="B350" s="180"/>
      <c r="C350" s="180"/>
      <c r="D350" s="179"/>
      <c r="E350" s="179"/>
      <c r="F350" s="108"/>
    </row>
    <row r="351" spans="1:6" ht="12.5" x14ac:dyDescent="0.25">
      <c r="A351" s="180"/>
      <c r="B351" s="180"/>
      <c r="C351" s="180"/>
      <c r="D351" s="179"/>
      <c r="E351" s="179"/>
      <c r="F351" s="108"/>
    </row>
    <row r="352" spans="1:6" ht="12.5" x14ac:dyDescent="0.25">
      <c r="A352" s="180"/>
      <c r="B352" s="180"/>
      <c r="C352" s="180"/>
      <c r="D352" s="179"/>
      <c r="E352" s="179"/>
      <c r="F352" s="108"/>
    </row>
    <row r="353" spans="1:6" ht="12.5" x14ac:dyDescent="0.25">
      <c r="A353" s="180"/>
      <c r="B353" s="180"/>
      <c r="C353" s="180"/>
      <c r="D353" s="179"/>
      <c r="E353" s="179"/>
      <c r="F353" s="108"/>
    </row>
    <row r="354" spans="1:6" ht="12.5" x14ac:dyDescent="0.25">
      <c r="A354" s="180"/>
      <c r="B354" s="180"/>
      <c r="C354" s="180"/>
      <c r="D354" s="179"/>
      <c r="E354" s="179"/>
      <c r="F354" s="108"/>
    </row>
    <row r="355" spans="1:6" ht="12.5" x14ac:dyDescent="0.25">
      <c r="A355" s="180"/>
      <c r="B355" s="180"/>
      <c r="C355" s="180"/>
      <c r="D355" s="179"/>
      <c r="E355" s="179"/>
      <c r="F355" s="108"/>
    </row>
    <row r="356" spans="1:6" ht="12.5" x14ac:dyDescent="0.25">
      <c r="A356" s="180"/>
      <c r="B356" s="180"/>
      <c r="C356" s="180"/>
      <c r="D356" s="179"/>
      <c r="E356" s="179"/>
      <c r="F356" s="108"/>
    </row>
    <row r="357" spans="1:6" ht="12.5" x14ac:dyDescent="0.25">
      <c r="A357" s="180"/>
      <c r="B357" s="180"/>
      <c r="C357" s="180"/>
      <c r="D357" s="179"/>
      <c r="E357" s="179"/>
      <c r="F357" s="108"/>
    </row>
    <row r="358" spans="1:6" ht="12.5" x14ac:dyDescent="0.25">
      <c r="A358" s="180"/>
      <c r="B358" s="180"/>
      <c r="C358" s="180"/>
      <c r="D358" s="179"/>
      <c r="E358" s="179"/>
      <c r="F358" s="108"/>
    </row>
    <row r="359" spans="1:6" ht="12.5" x14ac:dyDescent="0.25">
      <c r="A359" s="180"/>
      <c r="B359" s="180"/>
      <c r="C359" s="180"/>
      <c r="D359" s="179"/>
      <c r="E359" s="179"/>
      <c r="F359" s="108"/>
    </row>
    <row r="360" spans="1:6" ht="12.5" x14ac:dyDescent="0.25">
      <c r="A360" s="180"/>
      <c r="B360" s="180"/>
      <c r="C360" s="180"/>
      <c r="D360" s="179"/>
      <c r="E360" s="179"/>
      <c r="F360" s="108"/>
    </row>
    <row r="361" spans="1:6" ht="12.5" x14ac:dyDescent="0.25">
      <c r="A361" s="180"/>
      <c r="B361" s="180"/>
      <c r="C361" s="180"/>
      <c r="D361" s="179"/>
      <c r="E361" s="179"/>
      <c r="F361" s="108"/>
    </row>
    <row r="362" spans="1:6" ht="12.5" x14ac:dyDescent="0.25">
      <c r="A362" s="180"/>
      <c r="B362" s="180"/>
      <c r="C362" s="180"/>
      <c r="D362" s="179"/>
      <c r="E362" s="179"/>
      <c r="F362" s="108"/>
    </row>
    <row r="363" spans="1:6" ht="12.5" x14ac:dyDescent="0.25">
      <c r="A363" s="180"/>
      <c r="B363" s="180"/>
      <c r="C363" s="180"/>
      <c r="D363" s="179"/>
      <c r="E363" s="179"/>
      <c r="F363" s="108"/>
    </row>
    <row r="364" spans="1:6" ht="12.5" x14ac:dyDescent="0.25">
      <c r="A364" s="180"/>
      <c r="B364" s="180"/>
      <c r="C364" s="180"/>
      <c r="D364" s="179"/>
      <c r="E364" s="179"/>
      <c r="F364" s="108"/>
    </row>
    <row r="365" spans="1:6" ht="12.5" x14ac:dyDescent="0.25">
      <c r="A365" s="180"/>
      <c r="B365" s="180"/>
      <c r="C365" s="180"/>
      <c r="D365" s="179"/>
      <c r="E365" s="179"/>
      <c r="F365" s="108"/>
    </row>
    <row r="366" spans="1:6" ht="12.5" x14ac:dyDescent="0.25">
      <c r="A366" s="180"/>
      <c r="B366" s="180"/>
      <c r="C366" s="180"/>
      <c r="D366" s="179"/>
      <c r="E366" s="179"/>
      <c r="F366" s="108"/>
    </row>
    <row r="367" spans="1:6" ht="12.5" x14ac:dyDescent="0.25">
      <c r="A367" s="180"/>
      <c r="B367" s="180"/>
      <c r="C367" s="180"/>
      <c r="D367" s="179"/>
      <c r="E367" s="179"/>
      <c r="F367" s="108"/>
    </row>
    <row r="368" spans="1:6" ht="12.5" x14ac:dyDescent="0.25">
      <c r="A368" s="180"/>
      <c r="B368" s="180"/>
      <c r="C368" s="180"/>
      <c r="D368" s="179"/>
      <c r="E368" s="179"/>
      <c r="F368" s="108"/>
    </row>
    <row r="369" spans="1:6" ht="12.5" x14ac:dyDescent="0.25">
      <c r="A369" s="180"/>
      <c r="B369" s="180"/>
      <c r="C369" s="180"/>
      <c r="D369" s="179"/>
      <c r="E369" s="179"/>
      <c r="F369" s="108"/>
    </row>
    <row r="370" spans="1:6" ht="12.5" x14ac:dyDescent="0.25">
      <c r="A370" s="180"/>
      <c r="B370" s="180"/>
      <c r="C370" s="180"/>
      <c r="D370" s="179"/>
      <c r="E370" s="179"/>
      <c r="F370" s="108"/>
    </row>
    <row r="371" spans="1:6" ht="12.5" x14ac:dyDescent="0.25">
      <c r="A371" s="180"/>
      <c r="B371" s="180"/>
      <c r="C371" s="180"/>
      <c r="D371" s="179"/>
      <c r="E371" s="179"/>
      <c r="F371" s="108"/>
    </row>
    <row r="372" spans="1:6" ht="12.5" x14ac:dyDescent="0.25">
      <c r="A372" s="180"/>
      <c r="B372" s="180"/>
      <c r="C372" s="180"/>
      <c r="D372" s="179"/>
      <c r="E372" s="179"/>
      <c r="F372" s="108"/>
    </row>
    <row r="373" spans="1:6" ht="12.5" x14ac:dyDescent="0.25">
      <c r="A373" s="180"/>
      <c r="B373" s="180"/>
      <c r="C373" s="180"/>
      <c r="D373" s="179"/>
      <c r="E373" s="179"/>
      <c r="F373" s="108"/>
    </row>
    <row r="374" spans="1:6" ht="12.5" x14ac:dyDescent="0.25">
      <c r="A374" s="180"/>
      <c r="B374" s="180"/>
      <c r="C374" s="180"/>
      <c r="D374" s="179"/>
      <c r="E374" s="179"/>
      <c r="F374" s="108"/>
    </row>
    <row r="375" spans="1:6" ht="12.5" x14ac:dyDescent="0.25">
      <c r="A375" s="180"/>
      <c r="B375" s="180"/>
      <c r="C375" s="180"/>
      <c r="D375" s="179"/>
      <c r="E375" s="179"/>
      <c r="F375" s="108"/>
    </row>
    <row r="376" spans="1:6" ht="12.5" x14ac:dyDescent="0.25">
      <c r="A376" s="180"/>
      <c r="B376" s="180"/>
      <c r="C376" s="180"/>
      <c r="D376" s="179"/>
      <c r="E376" s="179"/>
      <c r="F376" s="108"/>
    </row>
    <row r="377" spans="1:6" ht="12.5" x14ac:dyDescent="0.25">
      <c r="A377" s="180"/>
      <c r="B377" s="180"/>
      <c r="C377" s="180"/>
      <c r="D377" s="179"/>
      <c r="E377" s="179"/>
      <c r="F377" s="108"/>
    </row>
    <row r="378" spans="1:6" ht="12.5" x14ac:dyDescent="0.25">
      <c r="A378" s="180"/>
      <c r="B378" s="180"/>
      <c r="C378" s="180"/>
      <c r="D378" s="179"/>
      <c r="E378" s="179"/>
      <c r="F378" s="108"/>
    </row>
    <row r="379" spans="1:6" ht="12.5" x14ac:dyDescent="0.25">
      <c r="A379" s="180"/>
      <c r="B379" s="180"/>
      <c r="C379" s="180"/>
      <c r="D379" s="179"/>
      <c r="E379" s="179"/>
      <c r="F379" s="108"/>
    </row>
    <row r="380" spans="1:6" ht="12.5" x14ac:dyDescent="0.25">
      <c r="A380" s="180"/>
      <c r="B380" s="180"/>
      <c r="C380" s="180"/>
      <c r="D380" s="179"/>
      <c r="E380" s="179"/>
      <c r="F380" s="108"/>
    </row>
    <row r="381" spans="1:6" ht="12.5" x14ac:dyDescent="0.25">
      <c r="A381" s="180"/>
      <c r="B381" s="180"/>
      <c r="C381" s="180"/>
      <c r="D381" s="179"/>
      <c r="E381" s="179"/>
      <c r="F381" s="108"/>
    </row>
    <row r="382" spans="1:6" ht="12.5" x14ac:dyDescent="0.25">
      <c r="A382" s="180"/>
      <c r="B382" s="180"/>
      <c r="C382" s="180"/>
      <c r="D382" s="179"/>
      <c r="E382" s="179"/>
      <c r="F382" s="108"/>
    </row>
    <row r="383" spans="1:6" ht="12.5" x14ac:dyDescent="0.25">
      <c r="A383" s="180"/>
      <c r="B383" s="180"/>
      <c r="C383" s="180"/>
      <c r="D383" s="179"/>
      <c r="E383" s="179"/>
      <c r="F383" s="108"/>
    </row>
    <row r="384" spans="1:6" ht="12.5" x14ac:dyDescent="0.25">
      <c r="A384" s="180"/>
      <c r="B384" s="180"/>
      <c r="C384" s="180"/>
      <c r="D384" s="179"/>
      <c r="E384" s="179"/>
      <c r="F384" s="108"/>
    </row>
    <row r="385" spans="1:6" ht="12.5" x14ac:dyDescent="0.25">
      <c r="A385" s="180"/>
      <c r="B385" s="180"/>
      <c r="C385" s="180"/>
      <c r="D385" s="179"/>
      <c r="E385" s="179"/>
      <c r="F385" s="108"/>
    </row>
    <row r="386" spans="1:6" ht="12.5" x14ac:dyDescent="0.25">
      <c r="A386" s="180"/>
      <c r="B386" s="180"/>
      <c r="C386" s="180"/>
      <c r="D386" s="179"/>
      <c r="E386" s="179"/>
      <c r="F386" s="108"/>
    </row>
    <row r="387" spans="1:6" ht="12.5" x14ac:dyDescent="0.25">
      <c r="A387" s="180"/>
      <c r="B387" s="180"/>
      <c r="C387" s="180"/>
      <c r="D387" s="179"/>
      <c r="E387" s="179"/>
      <c r="F387" s="108"/>
    </row>
    <row r="388" spans="1:6" ht="12.5" x14ac:dyDescent="0.25">
      <c r="A388" s="180"/>
      <c r="B388" s="180"/>
      <c r="C388" s="180"/>
      <c r="D388" s="179"/>
      <c r="E388" s="179"/>
      <c r="F388" s="108"/>
    </row>
    <row r="389" spans="1:6" ht="12.5" x14ac:dyDescent="0.25">
      <c r="A389" s="180"/>
      <c r="B389" s="180"/>
      <c r="C389" s="180"/>
      <c r="D389" s="179"/>
      <c r="E389" s="179"/>
      <c r="F389" s="108"/>
    </row>
    <row r="390" spans="1:6" ht="12.5" x14ac:dyDescent="0.25">
      <c r="A390" s="180"/>
      <c r="B390" s="180"/>
      <c r="C390" s="180"/>
      <c r="D390" s="179"/>
      <c r="E390" s="179"/>
      <c r="F390" s="108"/>
    </row>
    <row r="391" spans="1:6" ht="12.5" x14ac:dyDescent="0.25">
      <c r="A391" s="180"/>
      <c r="B391" s="180"/>
      <c r="C391" s="180"/>
      <c r="D391" s="179"/>
      <c r="E391" s="179"/>
      <c r="F391" s="108"/>
    </row>
    <row r="392" spans="1:6" ht="12.5" x14ac:dyDescent="0.25">
      <c r="A392" s="180"/>
      <c r="B392" s="180"/>
      <c r="C392" s="180"/>
      <c r="D392" s="179"/>
      <c r="E392" s="179"/>
      <c r="F392" s="108"/>
    </row>
    <row r="393" spans="1:6" ht="12.5" x14ac:dyDescent="0.25">
      <c r="A393" s="180"/>
      <c r="B393" s="180"/>
      <c r="C393" s="180"/>
      <c r="D393" s="179"/>
      <c r="E393" s="179"/>
      <c r="F393" s="108"/>
    </row>
    <row r="394" spans="1:6" ht="12.5" x14ac:dyDescent="0.25">
      <c r="A394" s="180"/>
      <c r="B394" s="180"/>
      <c r="C394" s="180"/>
      <c r="D394" s="179"/>
      <c r="E394" s="179"/>
      <c r="F394" s="108"/>
    </row>
    <row r="395" spans="1:6" ht="12.5" x14ac:dyDescent="0.25">
      <c r="A395" s="180"/>
      <c r="B395" s="180"/>
      <c r="C395" s="180"/>
      <c r="D395" s="179"/>
      <c r="E395" s="179"/>
      <c r="F395" s="108"/>
    </row>
    <row r="396" spans="1:6" ht="12.5" x14ac:dyDescent="0.25">
      <c r="A396" s="180"/>
      <c r="B396" s="180"/>
      <c r="C396" s="180"/>
      <c r="D396" s="179"/>
      <c r="E396" s="179"/>
      <c r="F396" s="108"/>
    </row>
    <row r="397" spans="1:6" ht="12.5" x14ac:dyDescent="0.25">
      <c r="A397" s="180"/>
      <c r="B397" s="180"/>
      <c r="C397" s="180"/>
      <c r="D397" s="179"/>
      <c r="E397" s="179"/>
      <c r="F397" s="108"/>
    </row>
    <row r="398" spans="1:6" ht="12.5" x14ac:dyDescent="0.25">
      <c r="A398" s="180"/>
      <c r="B398" s="180"/>
      <c r="C398" s="180"/>
      <c r="D398" s="179"/>
      <c r="E398" s="179"/>
      <c r="F398" s="108"/>
    </row>
    <row r="399" spans="1:6" ht="12.5" x14ac:dyDescent="0.25">
      <c r="A399" s="180"/>
      <c r="B399" s="180"/>
      <c r="C399" s="180"/>
      <c r="D399" s="179"/>
      <c r="E399" s="179"/>
      <c r="F399" s="108"/>
    </row>
    <row r="400" spans="1:6" ht="12.5" x14ac:dyDescent="0.25">
      <c r="A400" s="180"/>
      <c r="B400" s="180"/>
      <c r="C400" s="180"/>
      <c r="D400" s="179"/>
      <c r="E400" s="179"/>
      <c r="F400" s="108"/>
    </row>
    <row r="401" spans="1:6" ht="12.5" x14ac:dyDescent="0.25">
      <c r="A401" s="180"/>
      <c r="B401" s="180"/>
      <c r="C401" s="180"/>
      <c r="D401" s="179"/>
      <c r="E401" s="179"/>
      <c r="F401" s="108"/>
    </row>
    <row r="402" spans="1:6" ht="12.5" x14ac:dyDescent="0.25">
      <c r="A402" s="180"/>
      <c r="B402" s="180"/>
      <c r="C402" s="180"/>
      <c r="D402" s="179"/>
      <c r="E402" s="179"/>
      <c r="F402" s="108"/>
    </row>
    <row r="403" spans="1:6" ht="12.5" x14ac:dyDescent="0.25">
      <c r="A403" s="180"/>
      <c r="B403" s="180"/>
      <c r="C403" s="180"/>
      <c r="D403" s="179"/>
      <c r="E403" s="179"/>
      <c r="F403" s="108"/>
    </row>
    <row r="404" spans="1:6" ht="12.5" x14ac:dyDescent="0.25">
      <c r="A404" s="180"/>
      <c r="B404" s="180"/>
      <c r="C404" s="180"/>
      <c r="D404" s="179"/>
      <c r="E404" s="179"/>
      <c r="F404" s="108"/>
    </row>
    <row r="405" spans="1:6" ht="12.5" x14ac:dyDescent="0.25">
      <c r="A405" s="180"/>
      <c r="B405" s="180"/>
      <c r="C405" s="180"/>
      <c r="D405" s="179"/>
      <c r="E405" s="179"/>
      <c r="F405" s="108"/>
    </row>
    <row r="406" spans="1:6" ht="12.5" x14ac:dyDescent="0.25">
      <c r="A406" s="180"/>
      <c r="B406" s="180"/>
      <c r="C406" s="180"/>
      <c r="D406" s="179"/>
      <c r="E406" s="179"/>
      <c r="F406" s="108"/>
    </row>
    <row r="407" spans="1:6" ht="12.5" x14ac:dyDescent="0.25">
      <c r="A407" s="180"/>
      <c r="B407" s="180"/>
      <c r="C407" s="180"/>
      <c r="D407" s="179"/>
      <c r="E407" s="179"/>
      <c r="F407" s="108"/>
    </row>
    <row r="408" spans="1:6" ht="12.5" x14ac:dyDescent="0.25">
      <c r="A408" s="180"/>
      <c r="B408" s="180"/>
      <c r="C408" s="180"/>
      <c r="D408" s="179"/>
      <c r="E408" s="179"/>
      <c r="F408" s="108"/>
    </row>
    <row r="409" spans="1:6" ht="12.5" x14ac:dyDescent="0.25">
      <c r="A409" s="180"/>
      <c r="B409" s="180"/>
      <c r="C409" s="180"/>
      <c r="D409" s="179"/>
      <c r="E409" s="179"/>
      <c r="F409" s="108"/>
    </row>
    <row r="410" spans="1:6" ht="12.5" x14ac:dyDescent="0.25">
      <c r="A410" s="180"/>
      <c r="B410" s="180"/>
      <c r="C410" s="180"/>
      <c r="D410" s="179"/>
      <c r="E410" s="179"/>
      <c r="F410" s="108"/>
    </row>
    <row r="411" spans="1:6" ht="12.5" x14ac:dyDescent="0.25">
      <c r="A411" s="180"/>
      <c r="B411" s="180"/>
      <c r="C411" s="180"/>
      <c r="D411" s="179"/>
      <c r="E411" s="179"/>
      <c r="F411" s="108"/>
    </row>
    <row r="412" spans="1:6" ht="12.5" x14ac:dyDescent="0.25">
      <c r="A412" s="180"/>
      <c r="B412" s="180"/>
      <c r="C412" s="180"/>
      <c r="D412" s="179"/>
      <c r="E412" s="179"/>
      <c r="F412" s="108"/>
    </row>
    <row r="413" spans="1:6" ht="12.5" x14ac:dyDescent="0.25">
      <c r="A413" s="180"/>
      <c r="B413" s="180"/>
      <c r="C413" s="180"/>
      <c r="D413" s="179"/>
      <c r="E413" s="179"/>
      <c r="F413" s="108"/>
    </row>
    <row r="414" spans="1:6" ht="12.5" x14ac:dyDescent="0.25">
      <c r="A414" s="180"/>
      <c r="B414" s="180"/>
      <c r="C414" s="180"/>
      <c r="D414" s="179"/>
      <c r="E414" s="179"/>
      <c r="F414" s="108"/>
    </row>
    <row r="415" spans="1:6" ht="12.5" x14ac:dyDescent="0.25">
      <c r="A415" s="180"/>
      <c r="B415" s="180"/>
      <c r="C415" s="180"/>
      <c r="D415" s="179"/>
      <c r="E415" s="179"/>
      <c r="F415" s="108"/>
    </row>
    <row r="416" spans="1:6" ht="12.5" x14ac:dyDescent="0.25">
      <c r="A416" s="180"/>
      <c r="B416" s="180"/>
      <c r="C416" s="180"/>
      <c r="D416" s="179"/>
      <c r="E416" s="179"/>
      <c r="F416" s="108"/>
    </row>
  </sheetData>
  <mergeCells count="1">
    <mergeCell ref="B49:D49"/>
  </mergeCells>
  <pageMargins left="0.70866141732283472" right="0.70866141732283472" top="0.74803149606299213" bottom="0.74803149606299213" header="0.31496062992125984" footer="0.31496062992125984"/>
  <pageSetup orientation="portrait" horizontalDpi="90" verticalDpi="90" r:id="rId1"/>
  <headerFooter>
    <oddFooter>&amp;A&amp;RPage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54"/>
  <sheetViews>
    <sheetView workbookViewId="0">
      <selection activeCell="D11" sqref="D11"/>
    </sheetView>
  </sheetViews>
  <sheetFormatPr defaultColWidth="8.81640625" defaultRowHeight="13" x14ac:dyDescent="0.3"/>
  <cols>
    <col min="1" max="1" width="41.81640625" style="184" customWidth="1"/>
    <col min="2" max="2" width="16.26953125" style="184" customWidth="1"/>
    <col min="3" max="3" width="17" style="184" customWidth="1"/>
    <col min="4" max="4" width="20.7265625" style="185" customWidth="1"/>
    <col min="5" max="5" width="19.453125" style="185" customWidth="1"/>
    <col min="6" max="6" width="20.453125" style="181" bestFit="1" customWidth="1"/>
    <col min="7" max="7" width="11.26953125" style="108" bestFit="1" customWidth="1"/>
    <col min="8" max="8" width="12.1796875" style="108" bestFit="1" customWidth="1"/>
    <col min="9" max="9" width="8.81640625" style="108"/>
    <col min="10" max="10" width="12.81640625" style="108" bestFit="1" customWidth="1"/>
    <col min="11" max="16384" width="8.81640625" style="108"/>
  </cols>
  <sheetData>
    <row r="1" spans="1:6" ht="13.5" thickBot="1" x14ac:dyDescent="0.35">
      <c r="A1" s="120" t="s">
        <v>165</v>
      </c>
      <c r="B1" s="32" t="s">
        <v>176</v>
      </c>
      <c r="C1" s="28"/>
      <c r="D1" s="29"/>
      <c r="E1" s="232"/>
      <c r="F1" s="107"/>
    </row>
    <row r="2" spans="1:6" s="111" customFormat="1" ht="14.25" customHeight="1" thickBot="1" x14ac:dyDescent="0.35">
      <c r="A2" s="120" t="s">
        <v>171</v>
      </c>
      <c r="B2" s="27" t="s">
        <v>164</v>
      </c>
      <c r="C2" s="28"/>
      <c r="D2" s="29"/>
      <c r="E2" s="232"/>
      <c r="F2" s="110"/>
    </row>
    <row r="3" spans="1:6" ht="14.25" customHeight="1" thickBot="1" x14ac:dyDescent="0.35">
      <c r="A3" s="233" t="s">
        <v>172</v>
      </c>
      <c r="B3" s="32" t="s">
        <v>163</v>
      </c>
      <c r="C3" s="28"/>
      <c r="D3" s="29"/>
      <c r="E3" s="232"/>
      <c r="F3" s="107"/>
    </row>
    <row r="4" spans="1:6" ht="13.5" thickBot="1" x14ac:dyDescent="0.35">
      <c r="A4" s="233" t="s">
        <v>173</v>
      </c>
      <c r="B4" s="501" t="e">
        <f>#REF!</f>
        <v>#REF!</v>
      </c>
      <c r="C4" s="28"/>
      <c r="D4" s="29"/>
      <c r="E4" s="232"/>
      <c r="F4" s="107"/>
    </row>
    <row r="5" spans="1:6" ht="13.5" thickBot="1" x14ac:dyDescent="0.35">
      <c r="A5" s="120" t="s">
        <v>247</v>
      </c>
      <c r="B5" s="33" t="s">
        <v>244</v>
      </c>
      <c r="C5" s="28"/>
      <c r="D5" s="29"/>
      <c r="E5" s="232"/>
      <c r="F5" s="107"/>
    </row>
    <row r="6" spans="1:6" ht="13.5" thickBot="1" x14ac:dyDescent="0.35">
      <c r="A6" s="233" t="s">
        <v>174</v>
      </c>
      <c r="B6" s="501" t="e">
        <f>#REF!</f>
        <v>#REF!</v>
      </c>
      <c r="C6" s="28"/>
      <c r="D6" s="34"/>
      <c r="E6" s="232"/>
      <c r="F6" s="107"/>
    </row>
    <row r="7" spans="1:6" ht="13.5" thickBot="1" x14ac:dyDescent="0.35">
      <c r="A7" s="233" t="s">
        <v>175</v>
      </c>
      <c r="B7" s="33" t="s">
        <v>178</v>
      </c>
      <c r="C7" s="28"/>
      <c r="D7" s="29"/>
      <c r="E7" s="232"/>
      <c r="F7" s="107"/>
    </row>
    <row r="8" spans="1:6" ht="13.5" thickBot="1" x14ac:dyDescent="0.35">
      <c r="A8" s="114"/>
      <c r="B8" s="115"/>
      <c r="C8" s="116"/>
      <c r="D8" s="117"/>
      <c r="E8" s="118"/>
      <c r="F8" s="107"/>
    </row>
    <row r="9" spans="1:6" ht="15" customHeight="1" thickBot="1" x14ac:dyDescent="0.4">
      <c r="A9" s="119" t="s">
        <v>250</v>
      </c>
      <c r="B9" s="120" t="s">
        <v>249</v>
      </c>
      <c r="C9" s="121"/>
      <c r="D9" s="231"/>
      <c r="E9" s="113"/>
      <c r="F9" s="107"/>
    </row>
    <row r="10" spans="1:6" ht="15" customHeight="1" x14ac:dyDescent="0.3">
      <c r="A10" s="122"/>
      <c r="B10" s="123"/>
      <c r="C10" s="112"/>
      <c r="D10" s="124" t="s">
        <v>200</v>
      </c>
      <c r="E10" s="113"/>
      <c r="F10" s="107"/>
    </row>
    <row r="11" spans="1:6" ht="15" customHeight="1" x14ac:dyDescent="0.3">
      <c r="A11" s="122" t="s">
        <v>201</v>
      </c>
      <c r="B11" s="125">
        <v>41640</v>
      </c>
      <c r="C11" s="112"/>
      <c r="D11" s="112">
        <v>583646.16</v>
      </c>
      <c r="E11" s="113"/>
      <c r="F11" s="107"/>
    </row>
    <row r="12" spans="1:6" ht="15" customHeight="1" x14ac:dyDescent="0.3">
      <c r="A12" s="122"/>
      <c r="B12" s="123"/>
      <c r="C12" s="112"/>
      <c r="D12" s="112"/>
      <c r="E12" s="113"/>
      <c r="F12" s="107"/>
    </row>
    <row r="13" spans="1:6" ht="15" customHeight="1" x14ac:dyDescent="0.3">
      <c r="A13" s="122" t="s">
        <v>202</v>
      </c>
      <c r="B13" s="123"/>
      <c r="C13" s="112"/>
      <c r="D13" s="112">
        <v>0</v>
      </c>
      <c r="E13" s="113"/>
      <c r="F13" s="107"/>
    </row>
    <row r="14" spans="1:6" ht="15" customHeight="1" x14ac:dyDescent="0.3">
      <c r="A14" s="122"/>
      <c r="B14" s="123"/>
      <c r="C14" s="112"/>
      <c r="D14" s="112"/>
      <c r="E14" s="113"/>
      <c r="F14" s="107"/>
    </row>
    <row r="15" spans="1:6" ht="15" customHeight="1" x14ac:dyDescent="0.3">
      <c r="A15" s="122" t="s">
        <v>203</v>
      </c>
      <c r="B15" s="123"/>
      <c r="C15" s="112"/>
      <c r="D15" s="112">
        <v>24.74</v>
      </c>
      <c r="E15" s="113"/>
      <c r="F15" s="107"/>
    </row>
    <row r="16" spans="1:6" ht="15" customHeight="1" thickBot="1" x14ac:dyDescent="0.35">
      <c r="A16" s="122" t="s">
        <v>204</v>
      </c>
      <c r="B16" s="123"/>
      <c r="C16" s="112"/>
      <c r="D16" s="126">
        <v>0</v>
      </c>
      <c r="E16" s="113"/>
      <c r="F16" s="107"/>
    </row>
    <row r="17" spans="1:8" ht="15" customHeight="1" x14ac:dyDescent="0.3">
      <c r="A17" s="122"/>
      <c r="B17" s="123"/>
      <c r="C17" s="112"/>
      <c r="D17" s="112"/>
      <c r="E17" s="113"/>
      <c r="F17" s="107"/>
    </row>
    <row r="18" spans="1:8" ht="15" customHeight="1" x14ac:dyDescent="0.3">
      <c r="A18" s="122" t="s">
        <v>205</v>
      </c>
      <c r="B18" s="123"/>
      <c r="C18" s="112"/>
      <c r="D18" s="112">
        <f>SUM(D10:D16)</f>
        <v>583670.9</v>
      </c>
      <c r="E18" s="113"/>
      <c r="F18" s="107"/>
    </row>
    <row r="19" spans="1:8" ht="15" customHeight="1" x14ac:dyDescent="0.3">
      <c r="A19" s="122"/>
      <c r="B19" s="123"/>
      <c r="C19" s="112"/>
      <c r="D19" s="112"/>
      <c r="E19" s="113"/>
      <c r="F19" s="127"/>
    </row>
    <row r="20" spans="1:8" ht="15" customHeight="1" x14ac:dyDescent="0.3">
      <c r="A20" s="122" t="s">
        <v>206</v>
      </c>
      <c r="B20" s="123"/>
      <c r="C20" s="128"/>
      <c r="D20" s="112">
        <v>0</v>
      </c>
      <c r="E20" s="113"/>
      <c r="F20" s="107"/>
    </row>
    <row r="21" spans="1:8" ht="15" customHeight="1" x14ac:dyDescent="0.3">
      <c r="A21" s="122"/>
      <c r="B21" s="123"/>
      <c r="C21" s="128"/>
      <c r="D21" s="112"/>
      <c r="E21" s="113"/>
      <c r="F21" s="107"/>
      <c r="G21" s="129"/>
    </row>
    <row r="22" spans="1:8" ht="15" customHeight="1" x14ac:dyDescent="0.3">
      <c r="A22" s="122" t="s">
        <v>207</v>
      </c>
      <c r="B22" s="123"/>
      <c r="C22" s="128"/>
      <c r="D22" s="112"/>
      <c r="E22" s="113"/>
      <c r="F22" s="107"/>
    </row>
    <row r="23" spans="1:8" ht="15" customHeight="1" thickBot="1" x14ac:dyDescent="0.35">
      <c r="A23" s="122"/>
      <c r="B23" s="123"/>
      <c r="C23" s="112"/>
      <c r="D23" s="126"/>
      <c r="E23" s="113"/>
      <c r="F23" s="107"/>
    </row>
    <row r="24" spans="1:8" ht="15" customHeight="1" x14ac:dyDescent="0.3">
      <c r="A24" s="122"/>
      <c r="B24" s="123"/>
      <c r="C24" s="112"/>
      <c r="D24" s="112"/>
      <c r="E24" s="113"/>
      <c r="F24" s="107"/>
      <c r="H24" s="130"/>
    </row>
    <row r="25" spans="1:8" ht="15" customHeight="1" thickBot="1" x14ac:dyDescent="0.45">
      <c r="A25" s="131" t="s">
        <v>208</v>
      </c>
      <c r="B25" s="125">
        <v>41729</v>
      </c>
      <c r="C25" s="132"/>
      <c r="D25" s="133">
        <f>SUM(D17:D23)</f>
        <v>583670.9</v>
      </c>
      <c r="E25" s="113"/>
      <c r="F25" s="107"/>
    </row>
    <row r="26" spans="1:8" ht="15" customHeight="1" thickTop="1" x14ac:dyDescent="0.3">
      <c r="A26" s="122"/>
      <c r="B26" s="123"/>
      <c r="C26" s="112"/>
      <c r="D26" s="112">
        <v>16643.910000000033</v>
      </c>
      <c r="E26" s="113"/>
      <c r="F26" s="107"/>
      <c r="H26" s="130"/>
    </row>
    <row r="27" spans="1:8" ht="15" customHeight="1" thickBot="1" x14ac:dyDescent="0.35">
      <c r="A27" s="237"/>
      <c r="B27" s="238"/>
      <c r="C27" s="239"/>
      <c r="D27" s="239"/>
      <c r="E27" s="240"/>
      <c r="F27" s="107"/>
    </row>
    <row r="28" spans="1:8" ht="15" customHeight="1" x14ac:dyDescent="0.25">
      <c r="A28" s="180"/>
      <c r="B28" s="180"/>
      <c r="C28" s="180"/>
      <c r="D28" s="179"/>
      <c r="E28" s="179"/>
      <c r="F28" s="108"/>
    </row>
    <row r="29" spans="1:8" ht="15" customHeight="1" x14ac:dyDescent="0.25">
      <c r="A29" s="180"/>
      <c r="B29" s="180"/>
      <c r="C29" s="180"/>
      <c r="D29" s="179"/>
      <c r="E29" s="179"/>
      <c r="F29" s="108"/>
    </row>
    <row r="30" spans="1:8" ht="15" customHeight="1" x14ac:dyDescent="0.25">
      <c r="A30" s="180"/>
      <c r="B30" s="180"/>
      <c r="C30" s="180"/>
      <c r="D30" s="179"/>
      <c r="E30" s="179"/>
      <c r="F30" s="108"/>
    </row>
    <row r="31" spans="1:8" ht="15" customHeight="1" x14ac:dyDescent="0.25">
      <c r="A31" s="180"/>
      <c r="B31" s="180"/>
      <c r="C31" s="180"/>
      <c r="D31" s="179"/>
      <c r="E31" s="179"/>
      <c r="F31" s="108"/>
    </row>
    <row r="32" spans="1:8" ht="15" customHeight="1" x14ac:dyDescent="0.25">
      <c r="A32" s="180"/>
      <c r="B32" s="180"/>
      <c r="C32" s="180"/>
      <c r="D32" s="179"/>
      <c r="E32" s="179"/>
      <c r="F32" s="108"/>
    </row>
    <row r="33" spans="1:6" ht="15" customHeight="1" x14ac:dyDescent="0.25">
      <c r="A33" s="180"/>
      <c r="B33" s="180"/>
      <c r="C33" s="180"/>
      <c r="D33" s="179"/>
      <c r="E33" s="179"/>
      <c r="F33" s="108"/>
    </row>
    <row r="34" spans="1:6" ht="15" customHeight="1" x14ac:dyDescent="0.25">
      <c r="A34" s="180"/>
      <c r="B34" s="180"/>
      <c r="C34" s="180"/>
      <c r="D34" s="179"/>
      <c r="E34" s="179"/>
      <c r="F34" s="108"/>
    </row>
    <row r="35" spans="1:6" ht="15" customHeight="1" x14ac:dyDescent="0.25">
      <c r="A35" s="180"/>
      <c r="B35" s="180"/>
      <c r="C35" s="180"/>
      <c r="D35" s="179"/>
      <c r="E35" s="179"/>
      <c r="F35" s="108"/>
    </row>
    <row r="36" spans="1:6" ht="15" customHeight="1" x14ac:dyDescent="0.25">
      <c r="A36" s="180"/>
      <c r="B36" s="180"/>
      <c r="C36" s="180"/>
      <c r="D36" s="179"/>
      <c r="E36" s="179"/>
      <c r="F36" s="108"/>
    </row>
    <row r="37" spans="1:6" ht="15" customHeight="1" x14ac:dyDescent="0.25">
      <c r="A37" s="180"/>
      <c r="B37" s="180"/>
      <c r="C37" s="180"/>
      <c r="D37" s="179"/>
      <c r="E37" s="179"/>
      <c r="F37" s="108"/>
    </row>
    <row r="38" spans="1:6" ht="15" customHeight="1" x14ac:dyDescent="0.25">
      <c r="A38" s="180"/>
      <c r="B38" s="180"/>
      <c r="C38" s="180"/>
      <c r="D38" s="179"/>
      <c r="E38" s="179"/>
      <c r="F38" s="108"/>
    </row>
    <row r="39" spans="1:6" ht="15" customHeight="1" x14ac:dyDescent="0.25">
      <c r="A39" s="180"/>
      <c r="B39" s="180"/>
      <c r="C39" s="180"/>
      <c r="D39" s="179"/>
      <c r="E39" s="179"/>
      <c r="F39" s="108"/>
    </row>
    <row r="40" spans="1:6" ht="15" customHeight="1" x14ac:dyDescent="0.25">
      <c r="A40" s="180"/>
      <c r="B40" s="180"/>
      <c r="C40" s="180"/>
      <c r="D40" s="179"/>
      <c r="E40" s="179"/>
      <c r="F40" s="108"/>
    </row>
    <row r="41" spans="1:6" ht="15" customHeight="1" x14ac:dyDescent="0.25">
      <c r="A41" s="180"/>
      <c r="B41" s="180"/>
      <c r="C41" s="180"/>
      <c r="D41" s="179"/>
      <c r="E41" s="179"/>
      <c r="F41" s="108"/>
    </row>
    <row r="42" spans="1:6" ht="15" customHeight="1" x14ac:dyDescent="0.25">
      <c r="A42" s="180"/>
      <c r="B42" s="180"/>
      <c r="C42" s="180"/>
      <c r="D42" s="179"/>
      <c r="E42" s="179"/>
      <c r="F42" s="108"/>
    </row>
    <row r="43" spans="1:6" ht="15" customHeight="1" x14ac:dyDescent="0.25">
      <c r="A43" s="180"/>
      <c r="B43" s="180"/>
      <c r="C43" s="180"/>
      <c r="D43" s="179"/>
      <c r="E43" s="179"/>
      <c r="F43" s="108"/>
    </row>
    <row r="44" spans="1:6" ht="15" customHeight="1" x14ac:dyDescent="0.25">
      <c r="A44" s="180"/>
      <c r="B44" s="180"/>
      <c r="C44" s="180"/>
      <c r="D44" s="179"/>
      <c r="E44" s="179"/>
      <c r="F44" s="108"/>
    </row>
    <row r="45" spans="1:6" ht="15" customHeight="1" x14ac:dyDescent="0.25">
      <c r="A45" s="180"/>
      <c r="B45" s="180"/>
      <c r="C45" s="180"/>
      <c r="D45" s="179"/>
      <c r="E45" s="179"/>
      <c r="F45" s="108"/>
    </row>
    <row r="46" spans="1:6" ht="15" customHeight="1" x14ac:dyDescent="0.25">
      <c r="A46" s="180"/>
      <c r="B46" s="180"/>
      <c r="C46" s="180"/>
      <c r="D46" s="179"/>
      <c r="E46" s="179"/>
      <c r="F46" s="108"/>
    </row>
    <row r="47" spans="1:6" ht="15" customHeight="1" x14ac:dyDescent="0.25">
      <c r="A47" s="180"/>
      <c r="B47" s="180"/>
      <c r="C47" s="180"/>
      <c r="D47" s="179"/>
      <c r="E47" s="179"/>
      <c r="F47" s="108"/>
    </row>
    <row r="48" spans="1:6" ht="15" customHeight="1" x14ac:dyDescent="0.25">
      <c r="A48" s="180"/>
      <c r="B48" s="180"/>
      <c r="C48" s="180"/>
      <c r="D48" s="179"/>
      <c r="E48" s="179"/>
      <c r="F48" s="108"/>
    </row>
    <row r="49" spans="1:6" ht="15" customHeight="1" x14ac:dyDescent="0.25">
      <c r="A49" s="180"/>
      <c r="B49" s="180"/>
      <c r="C49" s="180"/>
      <c r="D49" s="179"/>
      <c r="E49" s="179"/>
      <c r="F49" s="108"/>
    </row>
    <row r="50" spans="1:6" ht="12.5" x14ac:dyDescent="0.25">
      <c r="A50" s="180"/>
      <c r="B50" s="180"/>
      <c r="C50" s="180"/>
      <c r="D50" s="179"/>
      <c r="E50" s="179"/>
      <c r="F50" s="108"/>
    </row>
    <row r="51" spans="1:6" ht="12.5" x14ac:dyDescent="0.25">
      <c r="A51" s="180"/>
      <c r="B51" s="180"/>
      <c r="C51" s="180"/>
      <c r="D51" s="179"/>
      <c r="E51" s="179"/>
      <c r="F51" s="108"/>
    </row>
    <row r="52" spans="1:6" ht="12.5" x14ac:dyDescent="0.25">
      <c r="A52" s="180"/>
      <c r="B52" s="180"/>
      <c r="C52" s="180"/>
      <c r="D52" s="179"/>
      <c r="E52" s="179"/>
      <c r="F52" s="108"/>
    </row>
    <row r="53" spans="1:6" ht="12.5" x14ac:dyDescent="0.25">
      <c r="A53" s="180"/>
      <c r="B53" s="180"/>
      <c r="C53" s="180"/>
      <c r="D53" s="179"/>
      <c r="E53" s="179"/>
      <c r="F53" s="108"/>
    </row>
    <row r="54" spans="1:6" ht="12.5" x14ac:dyDescent="0.25">
      <c r="A54" s="180"/>
      <c r="B54" s="180"/>
      <c r="C54" s="180"/>
      <c r="D54" s="179"/>
      <c r="E54" s="179"/>
      <c r="F54" s="108"/>
    </row>
    <row r="55" spans="1:6" ht="12.5" x14ac:dyDescent="0.25">
      <c r="A55" s="180"/>
      <c r="B55" s="180"/>
      <c r="C55" s="180"/>
      <c r="D55" s="179"/>
      <c r="E55" s="179"/>
      <c r="F55" s="108"/>
    </row>
    <row r="56" spans="1:6" ht="12.5" x14ac:dyDescent="0.25">
      <c r="A56" s="180"/>
      <c r="B56" s="180"/>
      <c r="C56" s="180"/>
      <c r="D56" s="179"/>
      <c r="E56" s="179"/>
      <c r="F56" s="108"/>
    </row>
    <row r="57" spans="1:6" ht="12.5" x14ac:dyDescent="0.25">
      <c r="A57" s="180"/>
      <c r="B57" s="180"/>
      <c r="C57" s="180"/>
      <c r="D57" s="179"/>
      <c r="E57" s="179"/>
      <c r="F57" s="108"/>
    </row>
    <row r="58" spans="1:6" ht="12.5" x14ac:dyDescent="0.25">
      <c r="A58" s="180"/>
      <c r="B58" s="180"/>
      <c r="C58" s="180"/>
      <c r="D58" s="179"/>
      <c r="E58" s="179"/>
      <c r="F58" s="108"/>
    </row>
    <row r="59" spans="1:6" ht="12.5" x14ac:dyDescent="0.25">
      <c r="A59" s="180"/>
      <c r="B59" s="180"/>
      <c r="C59" s="180"/>
      <c r="D59" s="179"/>
      <c r="E59" s="179"/>
      <c r="F59" s="108"/>
    </row>
    <row r="60" spans="1:6" ht="12.5" x14ac:dyDescent="0.25">
      <c r="A60" s="180"/>
      <c r="B60" s="180"/>
      <c r="C60" s="180"/>
      <c r="D60" s="179"/>
      <c r="E60" s="179"/>
      <c r="F60" s="108"/>
    </row>
    <row r="61" spans="1:6" ht="12.5" x14ac:dyDescent="0.25">
      <c r="A61" s="180"/>
      <c r="B61" s="180"/>
      <c r="C61" s="180"/>
      <c r="D61" s="179"/>
      <c r="E61" s="179"/>
      <c r="F61" s="108"/>
    </row>
    <row r="62" spans="1:6" ht="12.5" x14ac:dyDescent="0.25">
      <c r="A62" s="180"/>
      <c r="B62" s="180"/>
      <c r="C62" s="180"/>
      <c r="D62" s="179"/>
      <c r="E62" s="179"/>
      <c r="F62" s="108"/>
    </row>
    <row r="63" spans="1:6" ht="12.5" x14ac:dyDescent="0.25">
      <c r="A63" s="180"/>
      <c r="B63" s="180"/>
      <c r="C63" s="180"/>
      <c r="D63" s="179"/>
      <c r="E63" s="179"/>
      <c r="F63" s="108"/>
    </row>
    <row r="64" spans="1:6" ht="12.5" x14ac:dyDescent="0.25">
      <c r="A64" s="180"/>
      <c r="B64" s="180"/>
      <c r="C64" s="180"/>
      <c r="D64" s="179"/>
      <c r="E64" s="179"/>
      <c r="F64" s="108"/>
    </row>
    <row r="65" spans="1:6" ht="12.5" x14ac:dyDescent="0.25">
      <c r="A65" s="180"/>
      <c r="B65" s="180"/>
      <c r="C65" s="180"/>
      <c r="D65" s="179"/>
      <c r="E65" s="179"/>
      <c r="F65" s="108"/>
    </row>
    <row r="66" spans="1:6" ht="12.5" x14ac:dyDescent="0.25">
      <c r="A66" s="180"/>
      <c r="B66" s="180"/>
      <c r="C66" s="180"/>
      <c r="D66" s="179"/>
      <c r="E66" s="179"/>
      <c r="F66" s="108"/>
    </row>
    <row r="67" spans="1:6" ht="12.5" x14ac:dyDescent="0.25">
      <c r="A67" s="180"/>
      <c r="B67" s="180"/>
      <c r="C67" s="180"/>
      <c r="D67" s="179"/>
      <c r="E67" s="179"/>
      <c r="F67" s="108"/>
    </row>
    <row r="68" spans="1:6" ht="12.5" x14ac:dyDescent="0.25">
      <c r="A68" s="180"/>
      <c r="B68" s="180"/>
      <c r="C68" s="180"/>
      <c r="D68" s="179"/>
      <c r="E68" s="179"/>
      <c r="F68" s="108"/>
    </row>
    <row r="69" spans="1:6" ht="12.5" x14ac:dyDescent="0.25">
      <c r="A69" s="180"/>
      <c r="B69" s="180"/>
      <c r="C69" s="180"/>
      <c r="D69" s="179"/>
      <c r="E69" s="179"/>
      <c r="F69" s="108"/>
    </row>
    <row r="70" spans="1:6" ht="12.5" x14ac:dyDescent="0.25">
      <c r="A70" s="180"/>
      <c r="B70" s="180"/>
      <c r="C70" s="180"/>
      <c r="D70" s="179"/>
      <c r="E70" s="179"/>
      <c r="F70" s="108"/>
    </row>
    <row r="71" spans="1:6" ht="12.5" x14ac:dyDescent="0.25">
      <c r="A71" s="180"/>
      <c r="B71" s="180"/>
      <c r="C71" s="180"/>
      <c r="D71" s="179"/>
      <c r="E71" s="179"/>
      <c r="F71" s="108"/>
    </row>
    <row r="72" spans="1:6" ht="12.5" x14ac:dyDescent="0.25">
      <c r="A72" s="180"/>
      <c r="B72" s="180"/>
      <c r="C72" s="180"/>
      <c r="D72" s="179"/>
      <c r="E72" s="179"/>
      <c r="F72" s="108"/>
    </row>
    <row r="73" spans="1:6" ht="12.5" x14ac:dyDescent="0.25">
      <c r="A73" s="180"/>
      <c r="B73" s="180"/>
      <c r="C73" s="180"/>
      <c r="D73" s="179"/>
      <c r="E73" s="179"/>
      <c r="F73" s="108"/>
    </row>
    <row r="74" spans="1:6" ht="12.5" x14ac:dyDescent="0.25">
      <c r="A74" s="180"/>
      <c r="B74" s="180"/>
      <c r="C74" s="180"/>
      <c r="D74" s="179"/>
      <c r="E74" s="179"/>
      <c r="F74" s="108"/>
    </row>
    <row r="75" spans="1:6" ht="12.5" x14ac:dyDescent="0.25">
      <c r="A75" s="180"/>
      <c r="B75" s="180"/>
      <c r="C75" s="180"/>
      <c r="D75" s="179"/>
      <c r="E75" s="179"/>
      <c r="F75" s="108"/>
    </row>
    <row r="76" spans="1:6" ht="12.5" x14ac:dyDescent="0.25">
      <c r="A76" s="180"/>
      <c r="B76" s="180"/>
      <c r="C76" s="180"/>
      <c r="D76" s="179"/>
      <c r="E76" s="179"/>
      <c r="F76" s="108"/>
    </row>
    <row r="77" spans="1:6" ht="12.5" x14ac:dyDescent="0.25">
      <c r="A77" s="180"/>
      <c r="B77" s="180"/>
      <c r="C77" s="180"/>
      <c r="D77" s="179"/>
      <c r="E77" s="179"/>
      <c r="F77" s="108"/>
    </row>
    <row r="78" spans="1:6" ht="12.5" x14ac:dyDescent="0.25">
      <c r="A78" s="180"/>
      <c r="B78" s="180"/>
      <c r="C78" s="180"/>
      <c r="D78" s="179"/>
      <c r="E78" s="179"/>
      <c r="F78" s="108"/>
    </row>
    <row r="79" spans="1:6" ht="12.5" x14ac:dyDescent="0.25">
      <c r="A79" s="180"/>
      <c r="B79" s="180"/>
      <c r="C79" s="180"/>
      <c r="D79" s="179"/>
      <c r="E79" s="179"/>
      <c r="F79" s="108"/>
    </row>
    <row r="80" spans="1:6" ht="12.5" x14ac:dyDescent="0.25">
      <c r="A80" s="180"/>
      <c r="B80" s="180"/>
      <c r="C80" s="180"/>
      <c r="D80" s="179"/>
      <c r="E80" s="179"/>
      <c r="F80" s="108"/>
    </row>
    <row r="81" spans="1:6" ht="12.5" x14ac:dyDescent="0.25">
      <c r="A81" s="180"/>
      <c r="B81" s="180"/>
      <c r="C81" s="180"/>
      <c r="D81" s="179"/>
      <c r="E81" s="179"/>
      <c r="F81" s="108"/>
    </row>
    <row r="82" spans="1:6" ht="12.5" x14ac:dyDescent="0.25">
      <c r="A82" s="180"/>
      <c r="B82" s="180"/>
      <c r="C82" s="180"/>
      <c r="D82" s="179"/>
      <c r="E82" s="179"/>
      <c r="F82" s="108"/>
    </row>
    <row r="83" spans="1:6" ht="12.5" x14ac:dyDescent="0.25">
      <c r="A83" s="180"/>
      <c r="B83" s="180"/>
      <c r="C83" s="180"/>
      <c r="D83" s="179"/>
      <c r="E83" s="179"/>
      <c r="F83" s="108"/>
    </row>
    <row r="84" spans="1:6" ht="12.5" x14ac:dyDescent="0.25">
      <c r="A84" s="180"/>
      <c r="B84" s="180"/>
      <c r="C84" s="180"/>
      <c r="D84" s="179"/>
      <c r="E84" s="179"/>
      <c r="F84" s="108"/>
    </row>
    <row r="85" spans="1:6" ht="12.5" x14ac:dyDescent="0.25">
      <c r="A85" s="180"/>
      <c r="B85" s="180"/>
      <c r="C85" s="180"/>
      <c r="D85" s="179"/>
      <c r="E85" s="179"/>
      <c r="F85" s="108"/>
    </row>
    <row r="86" spans="1:6" ht="12.5" x14ac:dyDescent="0.25">
      <c r="A86" s="180"/>
      <c r="B86" s="180"/>
      <c r="C86" s="180"/>
      <c r="D86" s="179"/>
      <c r="E86" s="179"/>
      <c r="F86" s="108"/>
    </row>
    <row r="87" spans="1:6" ht="12.5" x14ac:dyDescent="0.25">
      <c r="A87" s="180"/>
      <c r="B87" s="180"/>
      <c r="C87" s="180"/>
      <c r="D87" s="179"/>
      <c r="E87" s="179"/>
      <c r="F87" s="108"/>
    </row>
    <row r="88" spans="1:6" ht="12.5" x14ac:dyDescent="0.25">
      <c r="A88" s="180"/>
      <c r="B88" s="180"/>
      <c r="C88" s="180"/>
      <c r="D88" s="179"/>
      <c r="E88" s="179"/>
      <c r="F88" s="108"/>
    </row>
    <row r="89" spans="1:6" ht="12.5" x14ac:dyDescent="0.25">
      <c r="A89" s="180"/>
      <c r="B89" s="180"/>
      <c r="C89" s="180"/>
      <c r="D89" s="179"/>
      <c r="E89" s="179"/>
      <c r="F89" s="108"/>
    </row>
    <row r="90" spans="1:6" ht="12.5" x14ac:dyDescent="0.25">
      <c r="A90" s="180"/>
      <c r="B90" s="180"/>
      <c r="C90" s="180"/>
      <c r="D90" s="179"/>
      <c r="E90" s="179"/>
      <c r="F90" s="108"/>
    </row>
    <row r="91" spans="1:6" ht="12.5" x14ac:dyDescent="0.25">
      <c r="A91" s="180"/>
      <c r="B91" s="180"/>
      <c r="C91" s="180"/>
      <c r="D91" s="179"/>
      <c r="E91" s="179"/>
      <c r="F91" s="108"/>
    </row>
    <row r="92" spans="1:6" ht="12.5" x14ac:dyDescent="0.25">
      <c r="A92" s="180"/>
      <c r="B92" s="180"/>
      <c r="C92" s="180"/>
      <c r="D92" s="179"/>
      <c r="E92" s="179"/>
      <c r="F92" s="108"/>
    </row>
    <row r="93" spans="1:6" ht="12.5" x14ac:dyDescent="0.25">
      <c r="A93" s="180"/>
      <c r="B93" s="180"/>
      <c r="C93" s="180"/>
      <c r="D93" s="179"/>
      <c r="E93" s="179"/>
      <c r="F93" s="108"/>
    </row>
    <row r="94" spans="1:6" ht="12.5" x14ac:dyDescent="0.25">
      <c r="A94" s="180"/>
      <c r="B94" s="180"/>
      <c r="C94" s="180"/>
      <c r="D94" s="179"/>
      <c r="E94" s="179"/>
      <c r="F94" s="108"/>
    </row>
    <row r="95" spans="1:6" ht="12.5" x14ac:dyDescent="0.25">
      <c r="A95" s="180"/>
      <c r="B95" s="180"/>
      <c r="C95" s="180"/>
      <c r="D95" s="179"/>
      <c r="E95" s="179"/>
      <c r="F95" s="108"/>
    </row>
    <row r="96" spans="1:6" ht="12.5" x14ac:dyDescent="0.25">
      <c r="A96" s="180"/>
      <c r="B96" s="180"/>
      <c r="C96" s="180"/>
      <c r="D96" s="179"/>
      <c r="E96" s="179"/>
      <c r="F96" s="108"/>
    </row>
    <row r="97" spans="1:6" ht="12.5" x14ac:dyDescent="0.25">
      <c r="A97" s="180"/>
      <c r="B97" s="180"/>
      <c r="C97" s="180"/>
      <c r="D97" s="179"/>
      <c r="E97" s="179"/>
      <c r="F97" s="108"/>
    </row>
    <row r="98" spans="1:6" ht="12.5" x14ac:dyDescent="0.25">
      <c r="A98" s="180"/>
      <c r="B98" s="180"/>
      <c r="C98" s="180"/>
      <c r="D98" s="179"/>
      <c r="E98" s="179"/>
      <c r="F98" s="108"/>
    </row>
    <row r="99" spans="1:6" ht="12.5" x14ac:dyDescent="0.25">
      <c r="A99" s="180"/>
      <c r="B99" s="180"/>
      <c r="C99" s="180"/>
      <c r="D99" s="179"/>
      <c r="E99" s="179"/>
      <c r="F99" s="108"/>
    </row>
    <row r="100" spans="1:6" ht="12.5" x14ac:dyDescent="0.25">
      <c r="A100" s="180"/>
      <c r="B100" s="180"/>
      <c r="C100" s="180"/>
      <c r="D100" s="179"/>
      <c r="E100" s="179"/>
      <c r="F100" s="108"/>
    </row>
    <row r="101" spans="1:6" ht="12.5" x14ac:dyDescent="0.25">
      <c r="A101" s="180"/>
      <c r="B101" s="180"/>
      <c r="C101" s="180"/>
      <c r="D101" s="179"/>
      <c r="E101" s="179"/>
      <c r="F101" s="108"/>
    </row>
    <row r="102" spans="1:6" ht="12.5" x14ac:dyDescent="0.25">
      <c r="A102" s="180"/>
      <c r="B102" s="180"/>
      <c r="C102" s="180"/>
      <c r="D102" s="179"/>
      <c r="E102" s="179"/>
      <c r="F102" s="108"/>
    </row>
    <row r="103" spans="1:6" ht="12.5" x14ac:dyDescent="0.25">
      <c r="A103" s="180"/>
      <c r="B103" s="180"/>
      <c r="C103" s="180"/>
      <c r="D103" s="179"/>
      <c r="E103" s="179"/>
      <c r="F103" s="108"/>
    </row>
    <row r="104" spans="1:6" ht="12.5" x14ac:dyDescent="0.25">
      <c r="A104" s="180"/>
      <c r="B104" s="180"/>
      <c r="C104" s="180"/>
      <c r="D104" s="179"/>
      <c r="E104" s="179"/>
      <c r="F104" s="108"/>
    </row>
    <row r="105" spans="1:6" ht="12.5" x14ac:dyDescent="0.25">
      <c r="A105" s="180"/>
      <c r="B105" s="180"/>
      <c r="C105" s="180"/>
      <c r="D105" s="179"/>
      <c r="E105" s="179"/>
      <c r="F105" s="108"/>
    </row>
    <row r="106" spans="1:6" ht="12.5" x14ac:dyDescent="0.25">
      <c r="A106" s="180"/>
      <c r="B106" s="180"/>
      <c r="C106" s="180"/>
      <c r="D106" s="179"/>
      <c r="E106" s="179"/>
      <c r="F106" s="108"/>
    </row>
    <row r="107" spans="1:6" ht="12.5" x14ac:dyDescent="0.25">
      <c r="A107" s="180"/>
      <c r="B107" s="180"/>
      <c r="C107" s="180"/>
      <c r="D107" s="179"/>
      <c r="E107" s="179"/>
      <c r="F107" s="108"/>
    </row>
    <row r="108" spans="1:6" ht="12.5" x14ac:dyDescent="0.25">
      <c r="A108" s="180"/>
      <c r="B108" s="180"/>
      <c r="C108" s="180"/>
      <c r="D108" s="179"/>
      <c r="E108" s="179"/>
      <c r="F108" s="108"/>
    </row>
    <row r="109" spans="1:6" ht="12.5" x14ac:dyDescent="0.25">
      <c r="A109" s="180"/>
      <c r="B109" s="180"/>
      <c r="C109" s="180"/>
      <c r="D109" s="179"/>
      <c r="E109" s="179"/>
      <c r="F109" s="108"/>
    </row>
    <row r="110" spans="1:6" ht="12.5" x14ac:dyDescent="0.25">
      <c r="A110" s="180"/>
      <c r="B110" s="180"/>
      <c r="C110" s="180"/>
      <c r="D110" s="179"/>
      <c r="E110" s="179"/>
      <c r="F110" s="108"/>
    </row>
    <row r="111" spans="1:6" ht="12.5" x14ac:dyDescent="0.25">
      <c r="A111" s="180"/>
      <c r="B111" s="180"/>
      <c r="C111" s="180"/>
      <c r="D111" s="179"/>
      <c r="E111" s="179"/>
      <c r="F111" s="108"/>
    </row>
    <row r="112" spans="1:6" ht="12.5" x14ac:dyDescent="0.25">
      <c r="A112" s="180"/>
      <c r="B112" s="180"/>
      <c r="C112" s="180"/>
      <c r="D112" s="179"/>
      <c r="E112" s="179"/>
      <c r="F112" s="108"/>
    </row>
    <row r="113" spans="1:6" ht="12.5" x14ac:dyDescent="0.25">
      <c r="A113" s="180"/>
      <c r="B113" s="180"/>
      <c r="C113" s="180"/>
      <c r="D113" s="179"/>
      <c r="E113" s="179"/>
      <c r="F113" s="108"/>
    </row>
    <row r="114" spans="1:6" ht="12.5" x14ac:dyDescent="0.25">
      <c r="A114" s="180"/>
      <c r="B114" s="180"/>
      <c r="C114" s="180"/>
      <c r="D114" s="179"/>
      <c r="E114" s="179"/>
      <c r="F114" s="108"/>
    </row>
    <row r="115" spans="1:6" ht="12.5" x14ac:dyDescent="0.25">
      <c r="A115" s="180"/>
      <c r="B115" s="180"/>
      <c r="C115" s="180"/>
      <c r="D115" s="179"/>
      <c r="E115" s="179"/>
      <c r="F115" s="108"/>
    </row>
    <row r="116" spans="1:6" ht="12.5" x14ac:dyDescent="0.25">
      <c r="A116" s="180"/>
      <c r="B116" s="180"/>
      <c r="C116" s="180"/>
      <c r="D116" s="179"/>
      <c r="E116" s="179"/>
      <c r="F116" s="108"/>
    </row>
    <row r="117" spans="1:6" ht="12.5" x14ac:dyDescent="0.25">
      <c r="A117" s="180"/>
      <c r="B117" s="180"/>
      <c r="C117" s="180"/>
      <c r="D117" s="179"/>
      <c r="E117" s="179"/>
      <c r="F117" s="108"/>
    </row>
    <row r="118" spans="1:6" ht="12.5" x14ac:dyDescent="0.25">
      <c r="A118" s="180"/>
      <c r="B118" s="180"/>
      <c r="C118" s="180"/>
      <c r="D118" s="179"/>
      <c r="E118" s="179"/>
      <c r="F118" s="108"/>
    </row>
    <row r="119" spans="1:6" ht="12.5" x14ac:dyDescent="0.25">
      <c r="A119" s="180"/>
      <c r="B119" s="180"/>
      <c r="C119" s="180"/>
      <c r="D119" s="179"/>
      <c r="E119" s="179"/>
      <c r="F119" s="108"/>
    </row>
    <row r="120" spans="1:6" ht="12.5" x14ac:dyDescent="0.25">
      <c r="A120" s="180"/>
      <c r="B120" s="180"/>
      <c r="C120" s="180"/>
      <c r="D120" s="179"/>
      <c r="E120" s="179"/>
      <c r="F120" s="108"/>
    </row>
    <row r="121" spans="1:6" ht="12.5" x14ac:dyDescent="0.25">
      <c r="A121" s="180"/>
      <c r="B121" s="180"/>
      <c r="C121" s="180"/>
      <c r="D121" s="179"/>
      <c r="E121" s="179"/>
      <c r="F121" s="108"/>
    </row>
    <row r="122" spans="1:6" ht="12.5" x14ac:dyDescent="0.25">
      <c r="A122" s="180"/>
      <c r="B122" s="180"/>
      <c r="C122" s="180"/>
      <c r="D122" s="179"/>
      <c r="E122" s="179"/>
      <c r="F122" s="108"/>
    </row>
    <row r="123" spans="1:6" ht="12.5" x14ac:dyDescent="0.25">
      <c r="A123" s="180"/>
      <c r="B123" s="180"/>
      <c r="C123" s="180"/>
      <c r="D123" s="179"/>
      <c r="E123" s="179"/>
      <c r="F123" s="108"/>
    </row>
    <row r="124" spans="1:6" ht="12.5" x14ac:dyDescent="0.25">
      <c r="A124" s="180"/>
      <c r="B124" s="180"/>
      <c r="C124" s="180"/>
      <c r="D124" s="179"/>
      <c r="E124" s="179"/>
      <c r="F124" s="108"/>
    </row>
    <row r="125" spans="1:6" ht="12.5" x14ac:dyDescent="0.25">
      <c r="A125" s="180"/>
      <c r="B125" s="180"/>
      <c r="C125" s="180"/>
      <c r="D125" s="179"/>
      <c r="E125" s="179"/>
      <c r="F125" s="108"/>
    </row>
    <row r="126" spans="1:6" ht="12.5" x14ac:dyDescent="0.25">
      <c r="A126" s="180"/>
      <c r="B126" s="180"/>
      <c r="C126" s="180"/>
      <c r="D126" s="179"/>
      <c r="E126" s="179"/>
      <c r="F126" s="108"/>
    </row>
    <row r="127" spans="1:6" ht="12.5" x14ac:dyDescent="0.25">
      <c r="A127" s="180"/>
      <c r="B127" s="180"/>
      <c r="C127" s="180"/>
      <c r="D127" s="179"/>
      <c r="E127" s="179"/>
      <c r="F127" s="108"/>
    </row>
    <row r="128" spans="1:6" ht="12.5" x14ac:dyDescent="0.25">
      <c r="A128" s="180"/>
      <c r="B128" s="180"/>
      <c r="C128" s="180"/>
      <c r="D128" s="179"/>
      <c r="E128" s="179"/>
      <c r="F128" s="108"/>
    </row>
    <row r="129" spans="1:6" ht="12.5" x14ac:dyDescent="0.25">
      <c r="A129" s="180"/>
      <c r="B129" s="180"/>
      <c r="C129" s="180"/>
      <c r="D129" s="179"/>
      <c r="E129" s="179"/>
      <c r="F129" s="108"/>
    </row>
    <row r="130" spans="1:6" ht="12.5" x14ac:dyDescent="0.25">
      <c r="A130" s="180"/>
      <c r="B130" s="180"/>
      <c r="C130" s="180"/>
      <c r="D130" s="179"/>
      <c r="E130" s="179"/>
      <c r="F130" s="108"/>
    </row>
    <row r="131" spans="1:6" ht="12.5" x14ac:dyDescent="0.25">
      <c r="A131" s="180"/>
      <c r="B131" s="180"/>
      <c r="C131" s="180"/>
      <c r="D131" s="179"/>
      <c r="E131" s="179"/>
      <c r="F131" s="108"/>
    </row>
    <row r="132" spans="1:6" ht="12.5" x14ac:dyDescent="0.25">
      <c r="A132" s="180"/>
      <c r="B132" s="180"/>
      <c r="C132" s="180"/>
      <c r="D132" s="179"/>
      <c r="E132" s="179"/>
      <c r="F132" s="108"/>
    </row>
    <row r="133" spans="1:6" ht="12.5" x14ac:dyDescent="0.25">
      <c r="A133" s="180"/>
      <c r="B133" s="180"/>
      <c r="C133" s="180"/>
      <c r="D133" s="179"/>
      <c r="E133" s="179"/>
      <c r="F133" s="108"/>
    </row>
    <row r="134" spans="1:6" ht="12.5" x14ac:dyDescent="0.25">
      <c r="A134" s="180"/>
      <c r="B134" s="180"/>
      <c r="C134" s="180"/>
      <c r="D134" s="179"/>
      <c r="E134" s="179"/>
      <c r="F134" s="108"/>
    </row>
    <row r="135" spans="1:6" ht="12.5" x14ac:dyDescent="0.25">
      <c r="A135" s="180"/>
      <c r="B135" s="180"/>
      <c r="C135" s="180"/>
      <c r="D135" s="179"/>
      <c r="E135" s="179"/>
      <c r="F135" s="108"/>
    </row>
    <row r="136" spans="1:6" ht="12.5" x14ac:dyDescent="0.25">
      <c r="A136" s="180"/>
      <c r="B136" s="180"/>
      <c r="C136" s="180"/>
      <c r="D136" s="179"/>
      <c r="E136" s="179"/>
      <c r="F136" s="108"/>
    </row>
    <row r="137" spans="1:6" ht="12.5" x14ac:dyDescent="0.25">
      <c r="A137" s="180"/>
      <c r="B137" s="180"/>
      <c r="C137" s="180"/>
      <c r="D137" s="179"/>
      <c r="E137" s="179"/>
      <c r="F137" s="108"/>
    </row>
    <row r="138" spans="1:6" ht="12.5" x14ac:dyDescent="0.25">
      <c r="A138" s="180"/>
      <c r="B138" s="180"/>
      <c r="C138" s="180"/>
      <c r="D138" s="179"/>
      <c r="E138" s="179"/>
      <c r="F138" s="108"/>
    </row>
    <row r="139" spans="1:6" ht="12.5" x14ac:dyDescent="0.25">
      <c r="A139" s="180"/>
      <c r="B139" s="180"/>
      <c r="C139" s="180"/>
      <c r="D139" s="179"/>
      <c r="E139" s="179"/>
      <c r="F139" s="108"/>
    </row>
    <row r="140" spans="1:6" ht="12.5" x14ac:dyDescent="0.25">
      <c r="A140" s="180"/>
      <c r="B140" s="180"/>
      <c r="C140" s="180"/>
      <c r="D140" s="179"/>
      <c r="E140" s="179"/>
      <c r="F140" s="108"/>
    </row>
    <row r="141" spans="1:6" ht="12.5" x14ac:dyDescent="0.25">
      <c r="A141" s="180"/>
      <c r="B141" s="180"/>
      <c r="C141" s="180"/>
      <c r="D141" s="179"/>
      <c r="E141" s="179"/>
      <c r="F141" s="108"/>
    </row>
    <row r="142" spans="1:6" ht="12.5" x14ac:dyDescent="0.25">
      <c r="A142" s="180"/>
      <c r="B142" s="180"/>
      <c r="C142" s="180"/>
      <c r="D142" s="179"/>
      <c r="E142" s="179"/>
      <c r="F142" s="108"/>
    </row>
    <row r="143" spans="1:6" ht="12.5" x14ac:dyDescent="0.25">
      <c r="A143" s="180"/>
      <c r="B143" s="180"/>
      <c r="C143" s="180"/>
      <c r="D143" s="179"/>
      <c r="E143" s="179"/>
      <c r="F143" s="108"/>
    </row>
    <row r="144" spans="1:6" ht="12.5" x14ac:dyDescent="0.25">
      <c r="A144" s="180"/>
      <c r="B144" s="180"/>
      <c r="C144" s="180"/>
      <c r="D144" s="179"/>
      <c r="E144" s="179"/>
      <c r="F144" s="108"/>
    </row>
    <row r="145" spans="1:6" ht="12.5" x14ac:dyDescent="0.25">
      <c r="A145" s="180"/>
      <c r="B145" s="180"/>
      <c r="C145" s="180"/>
      <c r="D145" s="179"/>
      <c r="E145" s="179"/>
      <c r="F145" s="108"/>
    </row>
    <row r="146" spans="1:6" ht="12.5" x14ac:dyDescent="0.25">
      <c r="A146" s="180"/>
      <c r="B146" s="180"/>
      <c r="C146" s="180"/>
      <c r="D146" s="179"/>
      <c r="E146" s="179"/>
      <c r="F146" s="108"/>
    </row>
    <row r="147" spans="1:6" ht="12.5" x14ac:dyDescent="0.25">
      <c r="A147" s="180"/>
      <c r="B147" s="180"/>
      <c r="C147" s="180"/>
      <c r="D147" s="179"/>
      <c r="E147" s="179"/>
      <c r="F147" s="108"/>
    </row>
    <row r="148" spans="1:6" ht="12.5" x14ac:dyDescent="0.25">
      <c r="A148" s="180"/>
      <c r="B148" s="180"/>
      <c r="C148" s="180"/>
      <c r="D148" s="179"/>
      <c r="E148" s="179"/>
      <c r="F148" s="108"/>
    </row>
    <row r="149" spans="1:6" ht="12.5" x14ac:dyDescent="0.25">
      <c r="A149" s="180"/>
      <c r="B149" s="180"/>
      <c r="C149" s="180"/>
      <c r="D149" s="179"/>
      <c r="E149" s="179"/>
      <c r="F149" s="108"/>
    </row>
    <row r="150" spans="1:6" ht="12.5" x14ac:dyDescent="0.25">
      <c r="A150" s="180"/>
      <c r="B150" s="180"/>
      <c r="C150" s="180"/>
      <c r="D150" s="179"/>
      <c r="E150" s="179"/>
      <c r="F150" s="108"/>
    </row>
    <row r="151" spans="1:6" ht="12.5" x14ac:dyDescent="0.25">
      <c r="A151" s="180"/>
      <c r="B151" s="180"/>
      <c r="C151" s="180"/>
      <c r="D151" s="179"/>
      <c r="E151" s="179"/>
      <c r="F151" s="108"/>
    </row>
    <row r="152" spans="1:6" ht="12.5" x14ac:dyDescent="0.25">
      <c r="A152" s="180"/>
      <c r="B152" s="180"/>
      <c r="C152" s="180"/>
      <c r="D152" s="179"/>
      <c r="E152" s="179"/>
      <c r="F152" s="108"/>
    </row>
    <row r="153" spans="1:6" ht="12.5" x14ac:dyDescent="0.25">
      <c r="A153" s="180"/>
      <c r="B153" s="180"/>
      <c r="C153" s="180"/>
      <c r="D153" s="179"/>
      <c r="E153" s="179"/>
      <c r="F153" s="108"/>
    </row>
    <row r="154" spans="1:6" ht="12.5" x14ac:dyDescent="0.25">
      <c r="A154" s="180"/>
      <c r="B154" s="180"/>
      <c r="C154" s="180"/>
      <c r="D154" s="179"/>
      <c r="E154" s="179"/>
      <c r="F154" s="108"/>
    </row>
    <row r="155" spans="1:6" ht="12.5" x14ac:dyDescent="0.25">
      <c r="A155" s="180"/>
      <c r="B155" s="180"/>
      <c r="C155" s="180"/>
      <c r="D155" s="179"/>
      <c r="E155" s="179"/>
      <c r="F155" s="108"/>
    </row>
    <row r="156" spans="1:6" ht="12.5" x14ac:dyDescent="0.25">
      <c r="A156" s="180"/>
      <c r="B156" s="180"/>
      <c r="C156" s="180"/>
      <c r="D156" s="179"/>
      <c r="E156" s="179"/>
      <c r="F156" s="108"/>
    </row>
    <row r="157" spans="1:6" ht="12.5" x14ac:dyDescent="0.25">
      <c r="A157" s="180"/>
      <c r="B157" s="180"/>
      <c r="C157" s="180"/>
      <c r="D157" s="179"/>
      <c r="E157" s="179"/>
      <c r="F157" s="108"/>
    </row>
    <row r="158" spans="1:6" ht="12.5" x14ac:dyDescent="0.25">
      <c r="A158" s="180"/>
      <c r="B158" s="180"/>
      <c r="C158" s="180"/>
      <c r="D158" s="179"/>
      <c r="E158" s="179"/>
      <c r="F158" s="108"/>
    </row>
    <row r="159" spans="1:6" ht="12.5" x14ac:dyDescent="0.25">
      <c r="A159" s="180"/>
      <c r="B159" s="180"/>
      <c r="C159" s="180"/>
      <c r="D159" s="179"/>
      <c r="E159" s="179"/>
      <c r="F159" s="108"/>
    </row>
    <row r="160" spans="1:6" ht="12.5" x14ac:dyDescent="0.25">
      <c r="A160" s="180"/>
      <c r="B160" s="180"/>
      <c r="C160" s="180"/>
      <c r="D160" s="179"/>
      <c r="E160" s="179"/>
      <c r="F160" s="108"/>
    </row>
    <row r="161" spans="1:6" ht="12.5" x14ac:dyDescent="0.25">
      <c r="A161" s="180"/>
      <c r="B161" s="180"/>
      <c r="C161" s="180"/>
      <c r="D161" s="179"/>
      <c r="E161" s="179"/>
      <c r="F161" s="108"/>
    </row>
    <row r="162" spans="1:6" ht="12.5" x14ac:dyDescent="0.25">
      <c r="A162" s="180"/>
      <c r="B162" s="180"/>
      <c r="C162" s="180"/>
      <c r="D162" s="179"/>
      <c r="E162" s="179"/>
      <c r="F162" s="108"/>
    </row>
    <row r="163" spans="1:6" ht="12.5" x14ac:dyDescent="0.25">
      <c r="A163" s="180"/>
      <c r="B163" s="180"/>
      <c r="C163" s="180"/>
      <c r="D163" s="179"/>
      <c r="E163" s="179"/>
      <c r="F163" s="108"/>
    </row>
    <row r="164" spans="1:6" ht="12.5" x14ac:dyDescent="0.25">
      <c r="A164" s="180"/>
      <c r="B164" s="180"/>
      <c r="C164" s="180"/>
      <c r="D164" s="179"/>
      <c r="E164" s="179"/>
      <c r="F164" s="108"/>
    </row>
    <row r="165" spans="1:6" ht="12.5" x14ac:dyDescent="0.25">
      <c r="A165" s="180"/>
      <c r="B165" s="180"/>
      <c r="C165" s="180"/>
      <c r="D165" s="179"/>
      <c r="E165" s="179"/>
      <c r="F165" s="108"/>
    </row>
    <row r="166" spans="1:6" ht="12.5" x14ac:dyDescent="0.25">
      <c r="A166" s="180"/>
      <c r="B166" s="180"/>
      <c r="C166" s="180"/>
      <c r="D166" s="179"/>
      <c r="E166" s="179"/>
      <c r="F166" s="108"/>
    </row>
    <row r="167" spans="1:6" ht="12.5" x14ac:dyDescent="0.25">
      <c r="A167" s="180"/>
      <c r="B167" s="180"/>
      <c r="C167" s="180"/>
      <c r="D167" s="179"/>
      <c r="E167" s="179"/>
      <c r="F167" s="108"/>
    </row>
    <row r="168" spans="1:6" ht="12.5" x14ac:dyDescent="0.25">
      <c r="A168" s="180"/>
      <c r="B168" s="180"/>
      <c r="C168" s="180"/>
      <c r="D168" s="179"/>
      <c r="E168" s="179"/>
      <c r="F168" s="108"/>
    </row>
    <row r="169" spans="1:6" ht="12.5" x14ac:dyDescent="0.25">
      <c r="A169" s="180"/>
      <c r="B169" s="180"/>
      <c r="C169" s="180"/>
      <c r="D169" s="179"/>
      <c r="E169" s="179"/>
      <c r="F169" s="108"/>
    </row>
    <row r="170" spans="1:6" ht="12.5" x14ac:dyDescent="0.25">
      <c r="A170" s="180"/>
      <c r="B170" s="180"/>
      <c r="C170" s="180"/>
      <c r="D170" s="179"/>
      <c r="E170" s="179"/>
      <c r="F170" s="108"/>
    </row>
    <row r="171" spans="1:6" ht="12.5" x14ac:dyDescent="0.25">
      <c r="A171" s="180"/>
      <c r="B171" s="180"/>
      <c r="C171" s="180"/>
      <c r="D171" s="179"/>
      <c r="E171" s="179"/>
      <c r="F171" s="108"/>
    </row>
    <row r="172" spans="1:6" ht="12.5" x14ac:dyDescent="0.25">
      <c r="A172" s="180"/>
      <c r="B172" s="180"/>
      <c r="C172" s="180"/>
      <c r="D172" s="179"/>
      <c r="E172" s="179"/>
      <c r="F172" s="108"/>
    </row>
    <row r="173" spans="1:6" ht="12.5" x14ac:dyDescent="0.25">
      <c r="A173" s="180"/>
      <c r="B173" s="180"/>
      <c r="C173" s="180"/>
      <c r="D173" s="179"/>
      <c r="E173" s="179"/>
      <c r="F173" s="108"/>
    </row>
    <row r="174" spans="1:6" ht="12.5" x14ac:dyDescent="0.25">
      <c r="A174" s="180"/>
      <c r="B174" s="180"/>
      <c r="C174" s="180"/>
      <c r="D174" s="179"/>
      <c r="E174" s="179"/>
      <c r="F174" s="108"/>
    </row>
    <row r="175" spans="1:6" ht="12.5" x14ac:dyDescent="0.25">
      <c r="A175" s="180"/>
      <c r="B175" s="180"/>
      <c r="C175" s="180"/>
      <c r="D175" s="179"/>
      <c r="E175" s="179"/>
      <c r="F175" s="108"/>
    </row>
    <row r="176" spans="1:6" ht="12.5" x14ac:dyDescent="0.25">
      <c r="A176" s="180"/>
      <c r="B176" s="180"/>
      <c r="C176" s="180"/>
      <c r="D176" s="179"/>
      <c r="E176" s="179"/>
      <c r="F176" s="108"/>
    </row>
    <row r="177" spans="1:6" ht="12.5" x14ac:dyDescent="0.25">
      <c r="A177" s="180"/>
      <c r="B177" s="180"/>
      <c r="C177" s="180"/>
      <c r="D177" s="179"/>
      <c r="E177" s="179"/>
      <c r="F177" s="108"/>
    </row>
    <row r="178" spans="1:6" ht="12.5" x14ac:dyDescent="0.25">
      <c r="A178" s="180"/>
      <c r="B178" s="180"/>
      <c r="C178" s="180"/>
      <c r="D178" s="179"/>
      <c r="E178" s="179"/>
      <c r="F178" s="108"/>
    </row>
    <row r="179" spans="1:6" ht="12.5" x14ac:dyDescent="0.25">
      <c r="A179" s="180"/>
      <c r="B179" s="180"/>
      <c r="C179" s="180"/>
      <c r="D179" s="179"/>
      <c r="E179" s="179"/>
      <c r="F179" s="108"/>
    </row>
    <row r="180" spans="1:6" ht="12.5" x14ac:dyDescent="0.25">
      <c r="A180" s="180"/>
      <c r="B180" s="180"/>
      <c r="C180" s="180"/>
      <c r="D180" s="179"/>
      <c r="E180" s="179"/>
      <c r="F180" s="108"/>
    </row>
    <row r="181" spans="1:6" ht="12.5" x14ac:dyDescent="0.25">
      <c r="A181" s="180"/>
      <c r="B181" s="180"/>
      <c r="C181" s="180"/>
      <c r="D181" s="179"/>
      <c r="E181" s="179"/>
      <c r="F181" s="108"/>
    </row>
    <row r="182" spans="1:6" ht="12.5" x14ac:dyDescent="0.25">
      <c r="A182" s="180"/>
      <c r="B182" s="180"/>
      <c r="C182" s="180"/>
      <c r="D182" s="179"/>
      <c r="E182" s="179"/>
      <c r="F182" s="108"/>
    </row>
    <row r="183" spans="1:6" ht="12.5" x14ac:dyDescent="0.25">
      <c r="A183" s="180"/>
      <c r="B183" s="180"/>
      <c r="C183" s="180"/>
      <c r="D183" s="179"/>
      <c r="E183" s="179"/>
      <c r="F183" s="108"/>
    </row>
    <row r="184" spans="1:6" ht="12.5" x14ac:dyDescent="0.25">
      <c r="A184" s="180"/>
      <c r="B184" s="180"/>
      <c r="C184" s="180"/>
      <c r="D184" s="179"/>
      <c r="E184" s="179"/>
      <c r="F184" s="108"/>
    </row>
    <row r="185" spans="1:6" ht="12.5" x14ac:dyDescent="0.25">
      <c r="A185" s="180"/>
      <c r="B185" s="180"/>
      <c r="C185" s="180"/>
      <c r="D185" s="179"/>
      <c r="E185" s="179"/>
      <c r="F185" s="108"/>
    </row>
    <row r="186" spans="1:6" ht="12.5" x14ac:dyDescent="0.25">
      <c r="A186" s="180"/>
      <c r="B186" s="180"/>
      <c r="C186" s="180"/>
      <c r="D186" s="179"/>
      <c r="E186" s="179"/>
      <c r="F186" s="108"/>
    </row>
    <row r="187" spans="1:6" ht="12.5" x14ac:dyDescent="0.25">
      <c r="A187" s="180"/>
      <c r="B187" s="180"/>
      <c r="C187" s="180"/>
      <c r="D187" s="179"/>
      <c r="E187" s="179"/>
      <c r="F187" s="108"/>
    </row>
    <row r="188" spans="1:6" ht="12.5" x14ac:dyDescent="0.25">
      <c r="A188" s="180"/>
      <c r="B188" s="180"/>
      <c r="C188" s="180"/>
      <c r="D188" s="179"/>
      <c r="E188" s="179"/>
      <c r="F188" s="108"/>
    </row>
    <row r="189" spans="1:6" ht="12.5" x14ac:dyDescent="0.25">
      <c r="A189" s="180"/>
      <c r="B189" s="180"/>
      <c r="C189" s="180"/>
      <c r="D189" s="179"/>
      <c r="E189" s="179"/>
      <c r="F189" s="108"/>
    </row>
    <row r="190" spans="1:6" ht="12.5" x14ac:dyDescent="0.25">
      <c r="A190" s="180"/>
      <c r="B190" s="180"/>
      <c r="C190" s="180"/>
      <c r="D190" s="179"/>
      <c r="E190" s="179"/>
      <c r="F190" s="108"/>
    </row>
    <row r="191" spans="1:6" ht="12.5" x14ac:dyDescent="0.25">
      <c r="A191" s="180"/>
      <c r="B191" s="180"/>
      <c r="C191" s="180"/>
      <c r="D191" s="179"/>
      <c r="E191" s="179"/>
      <c r="F191" s="108"/>
    </row>
    <row r="192" spans="1:6" ht="12.5" x14ac:dyDescent="0.25">
      <c r="A192" s="180"/>
      <c r="B192" s="180"/>
      <c r="C192" s="180"/>
      <c r="D192" s="179"/>
      <c r="E192" s="179"/>
      <c r="F192" s="108"/>
    </row>
    <row r="193" spans="1:6" ht="12.5" x14ac:dyDescent="0.25">
      <c r="A193" s="180"/>
      <c r="B193" s="180"/>
      <c r="C193" s="180"/>
      <c r="D193" s="179"/>
      <c r="E193" s="179"/>
      <c r="F193" s="108"/>
    </row>
    <row r="194" spans="1:6" ht="12.5" x14ac:dyDescent="0.25">
      <c r="A194" s="180"/>
      <c r="B194" s="180"/>
      <c r="C194" s="180"/>
      <c r="D194" s="179"/>
      <c r="E194" s="179"/>
      <c r="F194" s="108"/>
    </row>
    <row r="195" spans="1:6" ht="12.5" x14ac:dyDescent="0.25">
      <c r="A195" s="180"/>
      <c r="B195" s="180"/>
      <c r="C195" s="180"/>
      <c r="D195" s="179"/>
      <c r="E195" s="179"/>
      <c r="F195" s="108"/>
    </row>
    <row r="196" spans="1:6" ht="12.5" x14ac:dyDescent="0.25">
      <c r="A196" s="180"/>
      <c r="B196" s="180"/>
      <c r="C196" s="180"/>
      <c r="D196" s="179"/>
      <c r="E196" s="179"/>
      <c r="F196" s="108"/>
    </row>
    <row r="197" spans="1:6" ht="12.5" x14ac:dyDescent="0.25">
      <c r="A197" s="180"/>
      <c r="B197" s="180"/>
      <c r="C197" s="180"/>
      <c r="D197" s="179"/>
      <c r="E197" s="179"/>
      <c r="F197" s="108"/>
    </row>
    <row r="198" spans="1:6" ht="12.5" x14ac:dyDescent="0.25">
      <c r="A198" s="180"/>
      <c r="B198" s="180"/>
      <c r="C198" s="180"/>
      <c r="D198" s="179"/>
      <c r="E198" s="179"/>
      <c r="F198" s="108"/>
    </row>
    <row r="199" spans="1:6" ht="12.5" x14ac:dyDescent="0.25">
      <c r="A199" s="180"/>
      <c r="B199" s="180"/>
      <c r="C199" s="180"/>
      <c r="D199" s="179"/>
      <c r="E199" s="179"/>
      <c r="F199" s="108"/>
    </row>
    <row r="200" spans="1:6" ht="12.5" x14ac:dyDescent="0.25">
      <c r="A200" s="180"/>
      <c r="B200" s="180"/>
      <c r="C200" s="180"/>
      <c r="D200" s="179"/>
      <c r="E200" s="179"/>
      <c r="F200" s="108"/>
    </row>
    <row r="201" spans="1:6" ht="12.5" x14ac:dyDescent="0.25">
      <c r="A201" s="180"/>
      <c r="B201" s="180"/>
      <c r="C201" s="180"/>
      <c r="D201" s="179"/>
      <c r="E201" s="179"/>
      <c r="F201" s="108"/>
    </row>
    <row r="202" spans="1:6" ht="12.5" x14ac:dyDescent="0.25">
      <c r="A202" s="180"/>
      <c r="B202" s="180"/>
      <c r="C202" s="180"/>
      <c r="D202" s="179"/>
      <c r="E202" s="179"/>
      <c r="F202" s="108"/>
    </row>
    <row r="203" spans="1:6" ht="12.5" x14ac:dyDescent="0.25">
      <c r="A203" s="180"/>
      <c r="B203" s="180"/>
      <c r="C203" s="180"/>
      <c r="D203" s="179"/>
      <c r="E203" s="179"/>
      <c r="F203" s="108"/>
    </row>
    <row r="204" spans="1:6" ht="12.5" x14ac:dyDescent="0.25">
      <c r="A204" s="180"/>
      <c r="B204" s="180"/>
      <c r="C204" s="180"/>
      <c r="D204" s="179"/>
      <c r="E204" s="179"/>
      <c r="F204" s="108"/>
    </row>
    <row r="205" spans="1:6" ht="12.5" x14ac:dyDescent="0.25">
      <c r="A205" s="180"/>
      <c r="B205" s="180"/>
      <c r="C205" s="180"/>
      <c r="D205" s="179"/>
      <c r="E205" s="179"/>
      <c r="F205" s="108"/>
    </row>
    <row r="206" spans="1:6" ht="12.5" x14ac:dyDescent="0.25">
      <c r="A206" s="180"/>
      <c r="B206" s="180"/>
      <c r="C206" s="180"/>
      <c r="D206" s="179"/>
      <c r="E206" s="179"/>
      <c r="F206" s="108"/>
    </row>
    <row r="207" spans="1:6" ht="12.5" x14ac:dyDescent="0.25">
      <c r="A207" s="180"/>
      <c r="B207" s="180"/>
      <c r="C207" s="180"/>
      <c r="D207" s="179"/>
      <c r="E207" s="179"/>
      <c r="F207" s="108"/>
    </row>
    <row r="208" spans="1:6" ht="12.5" x14ac:dyDescent="0.25">
      <c r="A208" s="180"/>
      <c r="B208" s="180"/>
      <c r="C208" s="180"/>
      <c r="D208" s="179"/>
      <c r="E208" s="179"/>
      <c r="F208" s="108"/>
    </row>
    <row r="209" spans="1:6" ht="12.5" x14ac:dyDescent="0.25">
      <c r="A209" s="180"/>
      <c r="B209" s="180"/>
      <c r="C209" s="180"/>
      <c r="D209" s="179"/>
      <c r="E209" s="179"/>
      <c r="F209" s="108"/>
    </row>
    <row r="210" spans="1:6" ht="12.5" x14ac:dyDescent="0.25">
      <c r="A210" s="180"/>
      <c r="B210" s="180"/>
      <c r="C210" s="180"/>
      <c r="D210" s="179"/>
      <c r="E210" s="179"/>
      <c r="F210" s="108"/>
    </row>
    <row r="211" spans="1:6" ht="12.5" x14ac:dyDescent="0.25">
      <c r="A211" s="180"/>
      <c r="B211" s="180"/>
      <c r="C211" s="180"/>
      <c r="D211" s="179"/>
      <c r="E211" s="179"/>
      <c r="F211" s="108"/>
    </row>
    <row r="212" spans="1:6" ht="12.5" x14ac:dyDescent="0.25">
      <c r="A212" s="180"/>
      <c r="B212" s="180"/>
      <c r="C212" s="180"/>
      <c r="D212" s="179"/>
      <c r="E212" s="179"/>
      <c r="F212" s="108"/>
    </row>
    <row r="213" spans="1:6" ht="12.5" x14ac:dyDescent="0.25">
      <c r="A213" s="180"/>
      <c r="B213" s="180"/>
      <c r="C213" s="180"/>
      <c r="D213" s="179"/>
      <c r="E213" s="179"/>
      <c r="F213" s="108"/>
    </row>
    <row r="214" spans="1:6" ht="12.5" x14ac:dyDescent="0.25">
      <c r="A214" s="180"/>
      <c r="B214" s="180"/>
      <c r="C214" s="180"/>
      <c r="D214" s="179"/>
      <c r="E214" s="179"/>
      <c r="F214" s="108"/>
    </row>
    <row r="215" spans="1:6" ht="12.5" x14ac:dyDescent="0.25">
      <c r="A215" s="180"/>
      <c r="B215" s="180"/>
      <c r="C215" s="180"/>
      <c r="D215" s="179"/>
      <c r="E215" s="179"/>
      <c r="F215" s="108"/>
    </row>
    <row r="216" spans="1:6" ht="12.5" x14ac:dyDescent="0.25">
      <c r="A216" s="180"/>
      <c r="B216" s="180"/>
      <c r="C216" s="180"/>
      <c r="D216" s="179"/>
      <c r="E216" s="179"/>
      <c r="F216" s="108"/>
    </row>
    <row r="217" spans="1:6" ht="12.5" x14ac:dyDescent="0.25">
      <c r="A217" s="180"/>
      <c r="B217" s="180"/>
      <c r="C217" s="180"/>
      <c r="D217" s="179"/>
      <c r="E217" s="179"/>
      <c r="F217" s="108"/>
    </row>
    <row r="218" spans="1:6" ht="12.5" x14ac:dyDescent="0.25">
      <c r="A218" s="180"/>
      <c r="B218" s="180"/>
      <c r="C218" s="180"/>
      <c r="D218" s="179"/>
      <c r="E218" s="179"/>
      <c r="F218" s="108"/>
    </row>
    <row r="219" spans="1:6" ht="12.5" x14ac:dyDescent="0.25">
      <c r="A219" s="180"/>
      <c r="B219" s="180"/>
      <c r="C219" s="180"/>
      <c r="D219" s="179"/>
      <c r="E219" s="179"/>
      <c r="F219" s="108"/>
    </row>
    <row r="220" spans="1:6" ht="12.5" x14ac:dyDescent="0.25">
      <c r="A220" s="180"/>
      <c r="B220" s="180"/>
      <c r="C220" s="180"/>
      <c r="D220" s="179"/>
      <c r="E220" s="179"/>
      <c r="F220" s="108"/>
    </row>
    <row r="221" spans="1:6" ht="12.5" x14ac:dyDescent="0.25">
      <c r="A221" s="180"/>
      <c r="B221" s="180"/>
      <c r="C221" s="180"/>
      <c r="D221" s="179"/>
      <c r="E221" s="179"/>
      <c r="F221" s="108"/>
    </row>
    <row r="222" spans="1:6" ht="12.5" x14ac:dyDescent="0.25">
      <c r="A222" s="180"/>
      <c r="B222" s="180"/>
      <c r="C222" s="180"/>
      <c r="D222" s="179"/>
      <c r="E222" s="179"/>
      <c r="F222" s="108"/>
    </row>
    <row r="223" spans="1:6" ht="12.5" x14ac:dyDescent="0.25">
      <c r="A223" s="180"/>
      <c r="B223" s="180"/>
      <c r="C223" s="180"/>
      <c r="D223" s="179"/>
      <c r="E223" s="179"/>
      <c r="F223" s="108"/>
    </row>
    <row r="224" spans="1:6" ht="12.5" x14ac:dyDescent="0.25">
      <c r="A224" s="180"/>
      <c r="B224" s="180"/>
      <c r="C224" s="180"/>
      <c r="D224" s="179"/>
      <c r="E224" s="179"/>
      <c r="F224" s="108"/>
    </row>
    <row r="225" spans="1:6" ht="12.5" x14ac:dyDescent="0.25">
      <c r="A225" s="180"/>
      <c r="B225" s="180"/>
      <c r="C225" s="180"/>
      <c r="D225" s="179"/>
      <c r="E225" s="179"/>
      <c r="F225" s="108"/>
    </row>
    <row r="226" spans="1:6" ht="12.5" x14ac:dyDescent="0.25">
      <c r="A226" s="180"/>
      <c r="B226" s="180"/>
      <c r="C226" s="180"/>
      <c r="D226" s="179"/>
      <c r="E226" s="179"/>
      <c r="F226" s="108"/>
    </row>
    <row r="227" spans="1:6" ht="12.5" x14ac:dyDescent="0.25">
      <c r="A227" s="180"/>
      <c r="B227" s="180"/>
      <c r="C227" s="180"/>
      <c r="D227" s="179"/>
      <c r="E227" s="179"/>
      <c r="F227" s="108"/>
    </row>
    <row r="228" spans="1:6" ht="12.5" x14ac:dyDescent="0.25">
      <c r="A228" s="180"/>
      <c r="B228" s="180"/>
      <c r="C228" s="180"/>
      <c r="D228" s="179"/>
      <c r="E228" s="179"/>
      <c r="F228" s="108"/>
    </row>
    <row r="229" spans="1:6" ht="12.5" x14ac:dyDescent="0.25">
      <c r="A229" s="180"/>
      <c r="B229" s="180"/>
      <c r="C229" s="180"/>
      <c r="D229" s="179"/>
      <c r="E229" s="179"/>
      <c r="F229" s="108"/>
    </row>
    <row r="230" spans="1:6" ht="12.5" x14ac:dyDescent="0.25">
      <c r="A230" s="180"/>
      <c r="B230" s="180"/>
      <c r="C230" s="180"/>
      <c r="D230" s="179"/>
      <c r="E230" s="179"/>
      <c r="F230" s="108"/>
    </row>
    <row r="231" spans="1:6" ht="12.5" x14ac:dyDescent="0.25">
      <c r="A231" s="180"/>
      <c r="B231" s="180"/>
      <c r="C231" s="180"/>
      <c r="D231" s="179"/>
      <c r="E231" s="179"/>
      <c r="F231" s="108"/>
    </row>
    <row r="232" spans="1:6" ht="12.5" x14ac:dyDescent="0.25">
      <c r="A232" s="180"/>
      <c r="B232" s="180"/>
      <c r="C232" s="180"/>
      <c r="D232" s="179"/>
      <c r="E232" s="179"/>
      <c r="F232" s="108"/>
    </row>
    <row r="233" spans="1:6" ht="12.5" x14ac:dyDescent="0.25">
      <c r="A233" s="180"/>
      <c r="B233" s="180"/>
      <c r="C233" s="180"/>
      <c r="D233" s="179"/>
      <c r="E233" s="179"/>
      <c r="F233" s="108"/>
    </row>
    <row r="234" spans="1:6" ht="12.5" x14ac:dyDescent="0.25">
      <c r="A234" s="180"/>
      <c r="B234" s="180"/>
      <c r="C234" s="180"/>
      <c r="D234" s="179"/>
      <c r="E234" s="179"/>
      <c r="F234" s="108"/>
    </row>
    <row r="235" spans="1:6" ht="12.5" x14ac:dyDescent="0.25">
      <c r="A235" s="180"/>
      <c r="B235" s="180"/>
      <c r="C235" s="180"/>
      <c r="D235" s="179"/>
      <c r="E235" s="179"/>
      <c r="F235" s="108"/>
    </row>
    <row r="236" spans="1:6" ht="12.5" x14ac:dyDescent="0.25">
      <c r="A236" s="180"/>
      <c r="B236" s="180"/>
      <c r="C236" s="180"/>
      <c r="D236" s="179"/>
      <c r="E236" s="179"/>
      <c r="F236" s="108"/>
    </row>
    <row r="237" spans="1:6" ht="12.5" x14ac:dyDescent="0.25">
      <c r="A237" s="180"/>
      <c r="B237" s="180"/>
      <c r="C237" s="180"/>
      <c r="D237" s="179"/>
      <c r="E237" s="179"/>
      <c r="F237" s="108"/>
    </row>
    <row r="238" spans="1:6" ht="12.5" x14ac:dyDescent="0.25">
      <c r="A238" s="180"/>
      <c r="B238" s="180"/>
      <c r="C238" s="180"/>
      <c r="D238" s="179"/>
      <c r="E238" s="179"/>
      <c r="F238" s="108"/>
    </row>
    <row r="239" spans="1:6" ht="12.5" x14ac:dyDescent="0.25">
      <c r="A239" s="180"/>
      <c r="B239" s="180"/>
      <c r="C239" s="180"/>
      <c r="D239" s="179"/>
      <c r="E239" s="179"/>
      <c r="F239" s="108"/>
    </row>
    <row r="240" spans="1:6" ht="12.5" x14ac:dyDescent="0.25">
      <c r="A240" s="180"/>
      <c r="B240" s="180"/>
      <c r="C240" s="180"/>
      <c r="D240" s="179"/>
      <c r="E240" s="179"/>
      <c r="F240" s="108"/>
    </row>
    <row r="241" spans="1:6" ht="12.5" x14ac:dyDescent="0.25">
      <c r="A241" s="180"/>
      <c r="B241" s="180"/>
      <c r="C241" s="180"/>
      <c r="D241" s="179"/>
      <c r="E241" s="179"/>
      <c r="F241" s="108"/>
    </row>
    <row r="242" spans="1:6" ht="12.5" x14ac:dyDescent="0.25">
      <c r="A242" s="180"/>
      <c r="B242" s="180"/>
      <c r="C242" s="180"/>
      <c r="D242" s="179"/>
      <c r="E242" s="179"/>
      <c r="F242" s="108"/>
    </row>
    <row r="243" spans="1:6" ht="12.5" x14ac:dyDescent="0.25">
      <c r="A243" s="180"/>
      <c r="B243" s="180"/>
      <c r="C243" s="180"/>
      <c r="D243" s="179"/>
      <c r="E243" s="179"/>
      <c r="F243" s="108"/>
    </row>
    <row r="244" spans="1:6" ht="12.5" x14ac:dyDescent="0.25">
      <c r="A244" s="180"/>
      <c r="B244" s="180"/>
      <c r="C244" s="180"/>
      <c r="D244" s="179"/>
      <c r="E244" s="179"/>
      <c r="F244" s="108"/>
    </row>
    <row r="245" spans="1:6" ht="12.5" x14ac:dyDescent="0.25">
      <c r="A245" s="180"/>
      <c r="B245" s="180"/>
      <c r="C245" s="180"/>
      <c r="D245" s="179"/>
      <c r="E245" s="179"/>
      <c r="F245" s="108"/>
    </row>
    <row r="246" spans="1:6" ht="12.5" x14ac:dyDescent="0.25">
      <c r="A246" s="180"/>
      <c r="B246" s="180"/>
      <c r="C246" s="180"/>
      <c r="D246" s="179"/>
      <c r="E246" s="179"/>
      <c r="F246" s="108"/>
    </row>
    <row r="247" spans="1:6" ht="12.5" x14ac:dyDescent="0.25">
      <c r="A247" s="180"/>
      <c r="B247" s="180"/>
      <c r="C247" s="180"/>
      <c r="D247" s="179"/>
      <c r="E247" s="179"/>
      <c r="F247" s="108"/>
    </row>
    <row r="248" spans="1:6" ht="12.5" x14ac:dyDescent="0.25">
      <c r="A248" s="180"/>
      <c r="B248" s="180"/>
      <c r="C248" s="180"/>
      <c r="D248" s="179"/>
      <c r="E248" s="179"/>
      <c r="F248" s="108"/>
    </row>
    <row r="249" spans="1:6" ht="12.5" x14ac:dyDescent="0.25">
      <c r="A249" s="180"/>
      <c r="B249" s="180"/>
      <c r="C249" s="180"/>
      <c r="D249" s="179"/>
      <c r="E249" s="179"/>
      <c r="F249" s="108"/>
    </row>
    <row r="250" spans="1:6" ht="12.5" x14ac:dyDescent="0.25">
      <c r="A250" s="180"/>
      <c r="B250" s="180"/>
      <c r="C250" s="180"/>
      <c r="D250" s="179"/>
      <c r="E250" s="179"/>
      <c r="F250" s="108"/>
    </row>
    <row r="251" spans="1:6" ht="12.5" x14ac:dyDescent="0.25">
      <c r="A251" s="180"/>
      <c r="B251" s="180"/>
      <c r="C251" s="180"/>
      <c r="D251" s="179"/>
      <c r="E251" s="179"/>
      <c r="F251" s="108"/>
    </row>
    <row r="252" spans="1:6" ht="12.5" x14ac:dyDescent="0.25">
      <c r="A252" s="180"/>
      <c r="B252" s="180"/>
      <c r="C252" s="180"/>
      <c r="D252" s="179"/>
      <c r="E252" s="179"/>
      <c r="F252" s="108"/>
    </row>
    <row r="253" spans="1:6" ht="12.5" x14ac:dyDescent="0.25">
      <c r="A253" s="180"/>
      <c r="B253" s="180"/>
      <c r="C253" s="180"/>
      <c r="D253" s="179"/>
      <c r="E253" s="179"/>
      <c r="F253" s="108"/>
    </row>
    <row r="254" spans="1:6" ht="12.5" x14ac:dyDescent="0.25">
      <c r="A254" s="180"/>
      <c r="B254" s="180"/>
      <c r="C254" s="180"/>
      <c r="D254" s="179"/>
      <c r="E254" s="179"/>
      <c r="F254" s="108"/>
    </row>
    <row r="255" spans="1:6" ht="12.5" x14ac:dyDescent="0.25">
      <c r="A255" s="180"/>
      <c r="B255" s="180"/>
      <c r="C255" s="180"/>
      <c r="D255" s="179"/>
      <c r="E255" s="179"/>
      <c r="F255" s="108"/>
    </row>
    <row r="256" spans="1:6" ht="12.5" x14ac:dyDescent="0.25">
      <c r="A256" s="180"/>
      <c r="B256" s="180"/>
      <c r="C256" s="180"/>
      <c r="D256" s="179"/>
      <c r="E256" s="179"/>
      <c r="F256" s="108"/>
    </row>
    <row r="257" spans="1:6" ht="12.5" x14ac:dyDescent="0.25">
      <c r="A257" s="180"/>
      <c r="B257" s="180"/>
      <c r="C257" s="180"/>
      <c r="D257" s="179"/>
      <c r="E257" s="179"/>
      <c r="F257" s="108"/>
    </row>
    <row r="258" spans="1:6" ht="12.5" x14ac:dyDescent="0.25">
      <c r="A258" s="180"/>
      <c r="B258" s="180"/>
      <c r="C258" s="180"/>
      <c r="D258" s="179"/>
      <c r="E258" s="179"/>
      <c r="F258" s="108"/>
    </row>
    <row r="259" spans="1:6" ht="12.5" x14ac:dyDescent="0.25">
      <c r="A259" s="180"/>
      <c r="B259" s="180"/>
      <c r="C259" s="180"/>
      <c r="D259" s="179"/>
      <c r="E259" s="179"/>
      <c r="F259" s="108"/>
    </row>
    <row r="260" spans="1:6" ht="12.5" x14ac:dyDescent="0.25">
      <c r="A260" s="180"/>
      <c r="B260" s="180"/>
      <c r="C260" s="180"/>
      <c r="D260" s="179"/>
      <c r="E260" s="179"/>
      <c r="F260" s="108"/>
    </row>
    <row r="261" spans="1:6" ht="12.5" x14ac:dyDescent="0.25">
      <c r="A261" s="180"/>
      <c r="B261" s="180"/>
      <c r="C261" s="180"/>
      <c r="D261" s="179"/>
      <c r="E261" s="179"/>
      <c r="F261" s="108"/>
    </row>
    <row r="262" spans="1:6" ht="12.5" x14ac:dyDescent="0.25">
      <c r="A262" s="180"/>
      <c r="B262" s="180"/>
      <c r="C262" s="180"/>
      <c r="D262" s="179"/>
      <c r="E262" s="179"/>
      <c r="F262" s="108"/>
    </row>
    <row r="263" spans="1:6" ht="12.5" x14ac:dyDescent="0.25">
      <c r="A263" s="180"/>
      <c r="B263" s="180"/>
      <c r="C263" s="180"/>
      <c r="D263" s="179"/>
      <c r="E263" s="179"/>
      <c r="F263" s="108"/>
    </row>
    <row r="264" spans="1:6" ht="12.5" x14ac:dyDescent="0.25">
      <c r="A264" s="180"/>
      <c r="B264" s="180"/>
      <c r="C264" s="180"/>
      <c r="D264" s="179"/>
      <c r="E264" s="179"/>
      <c r="F264" s="108"/>
    </row>
    <row r="265" spans="1:6" ht="12.5" x14ac:dyDescent="0.25">
      <c r="A265" s="180"/>
      <c r="B265" s="180"/>
      <c r="C265" s="180"/>
      <c r="D265" s="179"/>
      <c r="E265" s="179"/>
      <c r="F265" s="108"/>
    </row>
    <row r="266" spans="1:6" ht="12.5" x14ac:dyDescent="0.25">
      <c r="A266" s="180"/>
      <c r="B266" s="180"/>
      <c r="C266" s="180"/>
      <c r="D266" s="179"/>
      <c r="E266" s="179"/>
      <c r="F266" s="108"/>
    </row>
    <row r="267" spans="1:6" ht="12.5" x14ac:dyDescent="0.25">
      <c r="A267" s="180"/>
      <c r="B267" s="180"/>
      <c r="C267" s="180"/>
      <c r="D267" s="179"/>
      <c r="E267" s="179"/>
      <c r="F267" s="108"/>
    </row>
    <row r="268" spans="1:6" ht="12.5" x14ac:dyDescent="0.25">
      <c r="A268" s="180"/>
      <c r="B268" s="180"/>
      <c r="C268" s="180"/>
      <c r="D268" s="179"/>
      <c r="E268" s="179"/>
      <c r="F268" s="108"/>
    </row>
    <row r="269" spans="1:6" ht="12.5" x14ac:dyDescent="0.25">
      <c r="A269" s="180"/>
      <c r="B269" s="180"/>
      <c r="C269" s="180"/>
      <c r="D269" s="179"/>
      <c r="E269" s="179"/>
      <c r="F269" s="108"/>
    </row>
    <row r="270" spans="1:6" ht="12.5" x14ac:dyDescent="0.25">
      <c r="A270" s="180"/>
      <c r="B270" s="180"/>
      <c r="C270" s="180"/>
      <c r="D270" s="179"/>
      <c r="E270" s="179"/>
      <c r="F270" s="108"/>
    </row>
    <row r="271" spans="1:6" ht="12.5" x14ac:dyDescent="0.25">
      <c r="A271" s="180"/>
      <c r="B271" s="180"/>
      <c r="C271" s="180"/>
      <c r="D271" s="179"/>
      <c r="E271" s="179"/>
      <c r="F271" s="108"/>
    </row>
    <row r="272" spans="1:6" ht="12.5" x14ac:dyDescent="0.25">
      <c r="A272" s="180"/>
      <c r="B272" s="180"/>
      <c r="C272" s="180"/>
      <c r="D272" s="179"/>
      <c r="E272" s="179"/>
      <c r="F272" s="108"/>
    </row>
    <row r="273" spans="1:6" ht="12.5" x14ac:dyDescent="0.25">
      <c r="A273" s="180"/>
      <c r="B273" s="180"/>
      <c r="C273" s="180"/>
      <c r="D273" s="179"/>
      <c r="E273" s="179"/>
      <c r="F273" s="108"/>
    </row>
    <row r="274" spans="1:6" ht="12.5" x14ac:dyDescent="0.25">
      <c r="A274" s="180"/>
      <c r="B274" s="180"/>
      <c r="C274" s="180"/>
      <c r="D274" s="179"/>
      <c r="E274" s="179"/>
      <c r="F274" s="108"/>
    </row>
    <row r="275" spans="1:6" ht="12.5" x14ac:dyDescent="0.25">
      <c r="A275" s="180"/>
      <c r="B275" s="180"/>
      <c r="C275" s="180"/>
      <c r="D275" s="179"/>
      <c r="E275" s="179"/>
      <c r="F275" s="108"/>
    </row>
    <row r="276" spans="1:6" ht="12.5" x14ac:dyDescent="0.25">
      <c r="A276" s="180"/>
      <c r="B276" s="180"/>
      <c r="C276" s="180"/>
      <c r="D276" s="179"/>
      <c r="E276" s="179"/>
      <c r="F276" s="108"/>
    </row>
    <row r="277" spans="1:6" ht="12.5" x14ac:dyDescent="0.25">
      <c r="A277" s="180"/>
      <c r="B277" s="180"/>
      <c r="C277" s="180"/>
      <c r="D277" s="179"/>
      <c r="E277" s="179"/>
      <c r="F277" s="108"/>
    </row>
    <row r="278" spans="1:6" ht="12.5" x14ac:dyDescent="0.25">
      <c r="A278" s="180"/>
      <c r="B278" s="180"/>
      <c r="C278" s="180"/>
      <c r="D278" s="179"/>
      <c r="E278" s="179"/>
      <c r="F278" s="108"/>
    </row>
    <row r="279" spans="1:6" ht="12.5" x14ac:dyDescent="0.25">
      <c r="A279" s="180"/>
      <c r="B279" s="180"/>
      <c r="C279" s="180"/>
      <c r="D279" s="179"/>
      <c r="E279" s="179"/>
      <c r="F279" s="108"/>
    </row>
    <row r="280" spans="1:6" ht="12.5" x14ac:dyDescent="0.25">
      <c r="A280" s="180"/>
      <c r="B280" s="180"/>
      <c r="C280" s="180"/>
      <c r="D280" s="179"/>
      <c r="E280" s="179"/>
      <c r="F280" s="108"/>
    </row>
    <row r="281" spans="1:6" ht="12.5" x14ac:dyDescent="0.25">
      <c r="A281" s="180"/>
      <c r="B281" s="180"/>
      <c r="C281" s="180"/>
      <c r="D281" s="179"/>
      <c r="E281" s="179"/>
      <c r="F281" s="108"/>
    </row>
    <row r="282" spans="1:6" ht="12.5" x14ac:dyDescent="0.25">
      <c r="A282" s="180"/>
      <c r="B282" s="180"/>
      <c r="C282" s="180"/>
      <c r="D282" s="179"/>
      <c r="E282" s="179"/>
      <c r="F282" s="108"/>
    </row>
    <row r="283" spans="1:6" ht="12.5" x14ac:dyDescent="0.25">
      <c r="A283" s="180"/>
      <c r="B283" s="180"/>
      <c r="C283" s="180"/>
      <c r="D283" s="179"/>
      <c r="E283" s="179"/>
      <c r="F283" s="108"/>
    </row>
    <row r="284" spans="1:6" ht="12.5" x14ac:dyDescent="0.25">
      <c r="A284" s="180"/>
      <c r="B284" s="180"/>
      <c r="C284" s="180"/>
      <c r="D284" s="179"/>
      <c r="E284" s="179"/>
      <c r="F284" s="108"/>
    </row>
    <row r="285" spans="1:6" ht="12.5" x14ac:dyDescent="0.25">
      <c r="A285" s="180"/>
      <c r="B285" s="180"/>
      <c r="C285" s="180"/>
      <c r="D285" s="179"/>
      <c r="E285" s="179"/>
      <c r="F285" s="108"/>
    </row>
    <row r="286" spans="1:6" ht="12.5" x14ac:dyDescent="0.25">
      <c r="A286" s="180"/>
      <c r="B286" s="180"/>
      <c r="C286" s="180"/>
      <c r="D286" s="179"/>
      <c r="E286" s="179"/>
      <c r="F286" s="108"/>
    </row>
    <row r="287" spans="1:6" ht="12.5" x14ac:dyDescent="0.25">
      <c r="A287" s="180"/>
      <c r="B287" s="180"/>
      <c r="C287" s="180"/>
      <c r="D287" s="179"/>
      <c r="E287" s="179"/>
      <c r="F287" s="108"/>
    </row>
    <row r="288" spans="1:6" ht="12.5" x14ac:dyDescent="0.25">
      <c r="A288" s="180"/>
      <c r="B288" s="180"/>
      <c r="C288" s="180"/>
      <c r="D288" s="179"/>
      <c r="E288" s="179"/>
      <c r="F288" s="108"/>
    </row>
    <row r="289" spans="1:6" ht="12.5" x14ac:dyDescent="0.25">
      <c r="A289" s="180"/>
      <c r="B289" s="180"/>
      <c r="C289" s="180"/>
      <c r="D289" s="179"/>
      <c r="E289" s="179"/>
      <c r="F289" s="108"/>
    </row>
    <row r="290" spans="1:6" ht="12.5" x14ac:dyDescent="0.25">
      <c r="A290" s="180"/>
      <c r="B290" s="180"/>
      <c r="C290" s="180"/>
      <c r="D290" s="179"/>
      <c r="E290" s="179"/>
      <c r="F290" s="108"/>
    </row>
    <row r="291" spans="1:6" ht="12.5" x14ac:dyDescent="0.25">
      <c r="A291" s="180"/>
      <c r="B291" s="180"/>
      <c r="C291" s="180"/>
      <c r="D291" s="179"/>
      <c r="E291" s="179"/>
      <c r="F291" s="108"/>
    </row>
    <row r="292" spans="1:6" ht="12.5" x14ac:dyDescent="0.25">
      <c r="A292" s="180"/>
      <c r="B292" s="180"/>
      <c r="C292" s="180"/>
      <c r="D292" s="179"/>
      <c r="E292" s="179"/>
      <c r="F292" s="108"/>
    </row>
    <row r="293" spans="1:6" ht="12.5" x14ac:dyDescent="0.25">
      <c r="A293" s="180"/>
      <c r="B293" s="180"/>
      <c r="C293" s="180"/>
      <c r="D293" s="179"/>
      <c r="E293" s="179"/>
      <c r="F293" s="108"/>
    </row>
    <row r="294" spans="1:6" ht="12.5" x14ac:dyDescent="0.25">
      <c r="A294" s="180"/>
      <c r="B294" s="180"/>
      <c r="C294" s="180"/>
      <c r="D294" s="179"/>
      <c r="E294" s="179"/>
      <c r="F294" s="108"/>
    </row>
    <row r="295" spans="1:6" ht="12.5" x14ac:dyDescent="0.25">
      <c r="A295" s="180"/>
      <c r="B295" s="180"/>
      <c r="C295" s="180"/>
      <c r="D295" s="179"/>
      <c r="E295" s="179"/>
      <c r="F295" s="108"/>
    </row>
    <row r="296" spans="1:6" ht="12.5" x14ac:dyDescent="0.25">
      <c r="A296" s="180"/>
      <c r="B296" s="180"/>
      <c r="C296" s="180"/>
      <c r="D296" s="179"/>
      <c r="E296" s="179"/>
      <c r="F296" s="108"/>
    </row>
    <row r="297" spans="1:6" ht="12.5" x14ac:dyDescent="0.25">
      <c r="A297" s="180"/>
      <c r="B297" s="180"/>
      <c r="C297" s="180"/>
      <c r="D297" s="179"/>
      <c r="E297" s="179"/>
      <c r="F297" s="108"/>
    </row>
    <row r="298" spans="1:6" ht="12.5" x14ac:dyDescent="0.25">
      <c r="A298" s="180"/>
      <c r="B298" s="180"/>
      <c r="C298" s="180"/>
      <c r="D298" s="179"/>
      <c r="E298" s="179"/>
      <c r="F298" s="108"/>
    </row>
    <row r="299" spans="1:6" ht="12.5" x14ac:dyDescent="0.25">
      <c r="A299" s="180"/>
      <c r="B299" s="180"/>
      <c r="C299" s="180"/>
      <c r="D299" s="179"/>
      <c r="E299" s="179"/>
      <c r="F299" s="108"/>
    </row>
    <row r="300" spans="1:6" ht="12.5" x14ac:dyDescent="0.25">
      <c r="A300" s="180"/>
      <c r="B300" s="180"/>
      <c r="C300" s="180"/>
      <c r="D300" s="179"/>
      <c r="E300" s="179"/>
      <c r="F300" s="108"/>
    </row>
    <row r="301" spans="1:6" ht="12.5" x14ac:dyDescent="0.25">
      <c r="A301" s="180"/>
      <c r="B301" s="180"/>
      <c r="C301" s="180"/>
      <c r="D301" s="179"/>
      <c r="E301" s="179"/>
      <c r="F301" s="108"/>
    </row>
    <row r="302" spans="1:6" ht="12.5" x14ac:dyDescent="0.25">
      <c r="A302" s="180"/>
      <c r="B302" s="180"/>
      <c r="C302" s="180"/>
      <c r="D302" s="179"/>
      <c r="E302" s="179"/>
      <c r="F302" s="108"/>
    </row>
    <row r="303" spans="1:6" ht="12.5" x14ac:dyDescent="0.25">
      <c r="A303" s="180"/>
      <c r="B303" s="180"/>
      <c r="C303" s="180"/>
      <c r="D303" s="179"/>
      <c r="E303" s="179"/>
      <c r="F303" s="108"/>
    </row>
    <row r="304" spans="1:6" ht="12.5" x14ac:dyDescent="0.25">
      <c r="A304" s="180"/>
      <c r="B304" s="180"/>
      <c r="C304" s="180"/>
      <c r="D304" s="179"/>
      <c r="E304" s="179"/>
      <c r="F304" s="108"/>
    </row>
    <row r="305" spans="1:6" ht="12.5" x14ac:dyDescent="0.25">
      <c r="A305" s="180"/>
      <c r="B305" s="180"/>
      <c r="C305" s="180"/>
      <c r="D305" s="179"/>
      <c r="E305" s="179"/>
      <c r="F305" s="108"/>
    </row>
    <row r="306" spans="1:6" ht="12.5" x14ac:dyDescent="0.25">
      <c r="A306" s="180"/>
      <c r="B306" s="180"/>
      <c r="C306" s="180"/>
      <c r="D306" s="179"/>
      <c r="E306" s="179"/>
      <c r="F306" s="108"/>
    </row>
    <row r="307" spans="1:6" ht="12.5" x14ac:dyDescent="0.25">
      <c r="A307" s="180"/>
      <c r="B307" s="180"/>
      <c r="C307" s="180"/>
      <c r="D307" s="179"/>
      <c r="E307" s="179"/>
      <c r="F307" s="108"/>
    </row>
    <row r="308" spans="1:6" ht="12.5" x14ac:dyDescent="0.25">
      <c r="A308" s="180"/>
      <c r="B308" s="180"/>
      <c r="C308" s="180"/>
      <c r="D308" s="179"/>
      <c r="E308" s="179"/>
      <c r="F308" s="108"/>
    </row>
    <row r="309" spans="1:6" ht="12.5" x14ac:dyDescent="0.25">
      <c r="A309" s="180"/>
      <c r="B309" s="180"/>
      <c r="C309" s="180"/>
      <c r="D309" s="179"/>
      <c r="E309" s="179"/>
      <c r="F309" s="108"/>
    </row>
    <row r="310" spans="1:6" ht="12.5" x14ac:dyDescent="0.25">
      <c r="A310" s="180"/>
      <c r="B310" s="180"/>
      <c r="C310" s="180"/>
      <c r="D310" s="179"/>
      <c r="E310" s="179"/>
      <c r="F310" s="108"/>
    </row>
    <row r="311" spans="1:6" ht="12.5" x14ac:dyDescent="0.25">
      <c r="A311" s="180"/>
      <c r="B311" s="180"/>
      <c r="C311" s="180"/>
      <c r="D311" s="179"/>
      <c r="E311" s="179"/>
      <c r="F311" s="108"/>
    </row>
    <row r="312" spans="1:6" ht="12.5" x14ac:dyDescent="0.25">
      <c r="A312" s="180"/>
      <c r="B312" s="180"/>
      <c r="C312" s="180"/>
      <c r="D312" s="179"/>
      <c r="E312" s="179"/>
      <c r="F312" s="108"/>
    </row>
    <row r="313" spans="1:6" ht="12.5" x14ac:dyDescent="0.25">
      <c r="A313" s="180"/>
      <c r="B313" s="180"/>
      <c r="C313" s="180"/>
      <c r="D313" s="179"/>
      <c r="E313" s="179"/>
      <c r="F313" s="108"/>
    </row>
    <row r="314" spans="1:6" ht="12.5" x14ac:dyDescent="0.25">
      <c r="A314" s="180"/>
      <c r="B314" s="180"/>
      <c r="C314" s="180"/>
      <c r="D314" s="179"/>
      <c r="E314" s="179"/>
      <c r="F314" s="108"/>
    </row>
    <row r="315" spans="1:6" ht="12.5" x14ac:dyDescent="0.25">
      <c r="A315" s="180"/>
      <c r="B315" s="180"/>
      <c r="C315" s="180"/>
      <c r="D315" s="179"/>
      <c r="E315" s="179"/>
      <c r="F315" s="108"/>
    </row>
    <row r="316" spans="1:6" ht="12.5" x14ac:dyDescent="0.25">
      <c r="A316" s="180"/>
      <c r="B316" s="180"/>
      <c r="C316" s="180"/>
      <c r="D316" s="179"/>
      <c r="E316" s="179"/>
      <c r="F316" s="108"/>
    </row>
    <row r="317" spans="1:6" ht="12.5" x14ac:dyDescent="0.25">
      <c r="A317" s="180"/>
      <c r="B317" s="180"/>
      <c r="C317" s="180"/>
      <c r="D317" s="179"/>
      <c r="E317" s="179"/>
      <c r="F317" s="108"/>
    </row>
    <row r="318" spans="1:6" ht="12.5" x14ac:dyDescent="0.25">
      <c r="A318" s="180"/>
      <c r="B318" s="180"/>
      <c r="C318" s="180"/>
      <c r="D318" s="179"/>
      <c r="E318" s="179"/>
      <c r="F318" s="108"/>
    </row>
    <row r="319" spans="1:6" ht="12.5" x14ac:dyDescent="0.25">
      <c r="A319" s="180"/>
      <c r="B319" s="180"/>
      <c r="C319" s="180"/>
      <c r="D319" s="179"/>
      <c r="E319" s="179"/>
      <c r="F319" s="108"/>
    </row>
    <row r="320" spans="1:6" ht="12.5" x14ac:dyDescent="0.25">
      <c r="A320" s="180"/>
      <c r="B320" s="180"/>
      <c r="C320" s="180"/>
      <c r="D320" s="179"/>
      <c r="E320" s="179"/>
      <c r="F320" s="108"/>
    </row>
    <row r="321" spans="1:6" ht="12.5" x14ac:dyDescent="0.25">
      <c r="A321" s="180"/>
      <c r="B321" s="180"/>
      <c r="C321" s="180"/>
      <c r="D321" s="179"/>
      <c r="E321" s="179"/>
      <c r="F321" s="108"/>
    </row>
    <row r="322" spans="1:6" ht="12.5" x14ac:dyDescent="0.25">
      <c r="A322" s="180"/>
      <c r="B322" s="180"/>
      <c r="C322" s="180"/>
      <c r="D322" s="179"/>
      <c r="E322" s="179"/>
      <c r="F322" s="108"/>
    </row>
    <row r="323" spans="1:6" ht="12.5" x14ac:dyDescent="0.25">
      <c r="A323" s="180"/>
      <c r="B323" s="180"/>
      <c r="C323" s="180"/>
      <c r="D323" s="179"/>
      <c r="E323" s="179"/>
      <c r="F323" s="108"/>
    </row>
    <row r="324" spans="1:6" ht="12.5" x14ac:dyDescent="0.25">
      <c r="A324" s="180"/>
      <c r="B324" s="180"/>
      <c r="C324" s="180"/>
      <c r="D324" s="179"/>
      <c r="E324" s="179"/>
      <c r="F324" s="108"/>
    </row>
    <row r="325" spans="1:6" ht="12.5" x14ac:dyDescent="0.25">
      <c r="A325" s="180"/>
      <c r="B325" s="180"/>
      <c r="C325" s="180"/>
      <c r="D325" s="179"/>
      <c r="E325" s="179"/>
      <c r="F325" s="108"/>
    </row>
    <row r="326" spans="1:6" ht="12.5" x14ac:dyDescent="0.25">
      <c r="A326" s="180"/>
      <c r="B326" s="180"/>
      <c r="C326" s="180"/>
      <c r="D326" s="179"/>
      <c r="E326" s="179"/>
      <c r="F326" s="108"/>
    </row>
    <row r="327" spans="1:6" ht="12.5" x14ac:dyDescent="0.25">
      <c r="A327" s="180"/>
      <c r="B327" s="180"/>
      <c r="C327" s="180"/>
      <c r="D327" s="179"/>
      <c r="E327" s="179"/>
      <c r="F327" s="108"/>
    </row>
    <row r="328" spans="1:6" ht="12.5" x14ac:dyDescent="0.25">
      <c r="A328" s="180"/>
      <c r="B328" s="180"/>
      <c r="C328" s="180"/>
      <c r="D328" s="179"/>
      <c r="E328" s="179"/>
      <c r="F328" s="108"/>
    </row>
    <row r="329" spans="1:6" ht="12.5" x14ac:dyDescent="0.25">
      <c r="A329" s="180"/>
      <c r="B329" s="180"/>
      <c r="C329" s="180"/>
      <c r="D329" s="179"/>
      <c r="E329" s="179"/>
      <c r="F329" s="108"/>
    </row>
    <row r="330" spans="1:6" ht="12.5" x14ac:dyDescent="0.25">
      <c r="A330" s="180"/>
      <c r="B330" s="180"/>
      <c r="C330" s="180"/>
      <c r="D330" s="179"/>
      <c r="E330" s="179"/>
      <c r="F330" s="108"/>
    </row>
    <row r="331" spans="1:6" ht="12.5" x14ac:dyDescent="0.25">
      <c r="A331" s="180"/>
      <c r="B331" s="180"/>
      <c r="C331" s="180"/>
      <c r="D331" s="179"/>
      <c r="E331" s="179"/>
      <c r="F331" s="108"/>
    </row>
    <row r="332" spans="1:6" ht="12.5" x14ac:dyDescent="0.25">
      <c r="A332" s="180"/>
      <c r="B332" s="180"/>
      <c r="C332" s="180"/>
      <c r="D332" s="179"/>
      <c r="E332" s="179"/>
      <c r="F332" s="108"/>
    </row>
    <row r="333" spans="1:6" ht="12.5" x14ac:dyDescent="0.25">
      <c r="A333" s="180"/>
      <c r="B333" s="180"/>
      <c r="C333" s="180"/>
      <c r="D333" s="179"/>
      <c r="E333" s="179"/>
      <c r="F333" s="108"/>
    </row>
    <row r="334" spans="1:6" ht="12.5" x14ac:dyDescent="0.25">
      <c r="A334" s="180"/>
      <c r="B334" s="180"/>
      <c r="C334" s="180"/>
      <c r="D334" s="179"/>
      <c r="E334" s="179"/>
      <c r="F334" s="108"/>
    </row>
    <row r="335" spans="1:6" ht="12.5" x14ac:dyDescent="0.25">
      <c r="A335" s="180"/>
      <c r="B335" s="180"/>
      <c r="C335" s="180"/>
      <c r="D335" s="179"/>
      <c r="E335" s="179"/>
      <c r="F335" s="108"/>
    </row>
    <row r="336" spans="1:6" ht="12.5" x14ac:dyDescent="0.25">
      <c r="A336" s="180"/>
      <c r="B336" s="180"/>
      <c r="C336" s="180"/>
      <c r="D336" s="179"/>
      <c r="E336" s="179"/>
      <c r="F336" s="108"/>
    </row>
    <row r="337" spans="1:6" ht="12.5" x14ac:dyDescent="0.25">
      <c r="A337" s="180"/>
      <c r="B337" s="180"/>
      <c r="C337" s="180"/>
      <c r="D337" s="179"/>
      <c r="E337" s="179"/>
      <c r="F337" s="108"/>
    </row>
    <row r="338" spans="1:6" ht="12.5" x14ac:dyDescent="0.25">
      <c r="A338" s="180"/>
      <c r="B338" s="180"/>
      <c r="C338" s="180"/>
      <c r="D338" s="179"/>
      <c r="E338" s="179"/>
      <c r="F338" s="108"/>
    </row>
    <row r="339" spans="1:6" ht="12.5" x14ac:dyDescent="0.25">
      <c r="A339" s="180"/>
      <c r="B339" s="180"/>
      <c r="C339" s="180"/>
      <c r="D339" s="179"/>
      <c r="E339" s="179"/>
      <c r="F339" s="108"/>
    </row>
    <row r="340" spans="1:6" ht="12.5" x14ac:dyDescent="0.25">
      <c r="A340" s="180"/>
      <c r="B340" s="180"/>
      <c r="C340" s="180"/>
      <c r="D340" s="179"/>
      <c r="E340" s="179"/>
      <c r="F340" s="108"/>
    </row>
    <row r="341" spans="1:6" ht="12.5" x14ac:dyDescent="0.25">
      <c r="A341" s="180"/>
      <c r="B341" s="180"/>
      <c r="C341" s="180"/>
      <c r="D341" s="179"/>
      <c r="E341" s="179"/>
      <c r="F341" s="108"/>
    </row>
    <row r="342" spans="1:6" ht="12.5" x14ac:dyDescent="0.25">
      <c r="A342" s="180"/>
      <c r="B342" s="180"/>
      <c r="C342" s="180"/>
      <c r="D342" s="179"/>
      <c r="E342" s="179"/>
      <c r="F342" s="108"/>
    </row>
    <row r="343" spans="1:6" ht="12.5" x14ac:dyDescent="0.25">
      <c r="A343" s="180"/>
      <c r="B343" s="180"/>
      <c r="C343" s="180"/>
      <c r="D343" s="179"/>
      <c r="E343" s="179"/>
      <c r="F343" s="108"/>
    </row>
    <row r="344" spans="1:6" ht="12.5" x14ac:dyDescent="0.25">
      <c r="A344" s="180"/>
      <c r="B344" s="180"/>
      <c r="C344" s="180"/>
      <c r="D344" s="179"/>
      <c r="E344" s="179"/>
      <c r="F344" s="108"/>
    </row>
    <row r="345" spans="1:6" ht="12.5" x14ac:dyDescent="0.25">
      <c r="A345" s="180"/>
      <c r="B345" s="180"/>
      <c r="C345" s="180"/>
      <c r="D345" s="179"/>
      <c r="E345" s="179"/>
      <c r="F345" s="108"/>
    </row>
    <row r="346" spans="1:6" ht="12.5" x14ac:dyDescent="0.25">
      <c r="A346" s="180"/>
      <c r="B346" s="180"/>
      <c r="C346" s="180"/>
      <c r="D346" s="179"/>
      <c r="E346" s="179"/>
      <c r="F346" s="108"/>
    </row>
    <row r="347" spans="1:6" ht="12.5" x14ac:dyDescent="0.25">
      <c r="A347" s="180"/>
      <c r="B347" s="180"/>
      <c r="C347" s="180"/>
      <c r="D347" s="179"/>
      <c r="E347" s="179"/>
      <c r="F347" s="108"/>
    </row>
    <row r="348" spans="1:6" ht="12.5" x14ac:dyDescent="0.25">
      <c r="A348" s="180"/>
      <c r="B348" s="180"/>
      <c r="C348" s="180"/>
      <c r="D348" s="179"/>
      <c r="E348" s="179"/>
      <c r="F348" s="108"/>
    </row>
    <row r="349" spans="1:6" ht="12.5" x14ac:dyDescent="0.25">
      <c r="A349" s="180"/>
      <c r="B349" s="180"/>
      <c r="C349" s="180"/>
      <c r="D349" s="179"/>
      <c r="E349" s="179"/>
      <c r="F349" s="108"/>
    </row>
    <row r="350" spans="1:6" ht="12.5" x14ac:dyDescent="0.25">
      <c r="A350" s="180"/>
      <c r="B350" s="180"/>
      <c r="C350" s="180"/>
      <c r="D350" s="179"/>
      <c r="E350" s="179"/>
      <c r="F350" s="108"/>
    </row>
    <row r="351" spans="1:6" ht="12.5" x14ac:dyDescent="0.25">
      <c r="A351" s="180"/>
      <c r="B351" s="180"/>
      <c r="C351" s="180"/>
      <c r="D351" s="179"/>
      <c r="E351" s="179"/>
      <c r="F351" s="108"/>
    </row>
    <row r="352" spans="1:6" ht="12.5" x14ac:dyDescent="0.25">
      <c r="A352" s="180"/>
      <c r="B352" s="180"/>
      <c r="C352" s="180"/>
      <c r="D352" s="179"/>
      <c r="E352" s="179"/>
      <c r="F352" s="108"/>
    </row>
    <row r="353" spans="1:6" ht="12.5" x14ac:dyDescent="0.25">
      <c r="A353" s="180"/>
      <c r="B353" s="180"/>
      <c r="C353" s="180"/>
      <c r="D353" s="179"/>
      <c r="E353" s="179"/>
      <c r="F353" s="108"/>
    </row>
    <row r="354" spans="1:6" ht="12.5" x14ac:dyDescent="0.25">
      <c r="A354" s="180"/>
      <c r="B354" s="180"/>
      <c r="C354" s="180"/>
      <c r="D354" s="179"/>
      <c r="E354" s="179"/>
      <c r="F354" s="108"/>
    </row>
  </sheetData>
  <pageMargins left="0.70866141732283472" right="0.70866141732283472" top="0.74803149606299213" bottom="0.74803149606299213" header="0.31496062992125984" footer="0.31496062992125984"/>
  <pageSetup orientation="portrait" horizontalDpi="90" verticalDpi="90" r:id="rId1"/>
  <headerFooter>
    <oddFooter>&amp;A&amp;RPage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08"/>
  <sheetViews>
    <sheetView topLeftCell="A28" workbookViewId="0">
      <selection activeCell="D40" sqref="D40"/>
    </sheetView>
  </sheetViews>
  <sheetFormatPr defaultColWidth="8.81640625" defaultRowHeight="13" x14ac:dyDescent="0.3"/>
  <cols>
    <col min="1" max="1" width="41.81640625" style="184" customWidth="1"/>
    <col min="2" max="2" width="16.26953125" style="184" customWidth="1"/>
    <col min="3" max="3" width="17" style="184" customWidth="1"/>
    <col min="4" max="4" width="20.7265625" style="185" customWidth="1"/>
    <col min="5" max="5" width="20.453125" style="181" bestFit="1" customWidth="1"/>
    <col min="6" max="6" width="11.26953125" style="108" bestFit="1" customWidth="1"/>
    <col min="7" max="7" width="12.1796875" style="108" bestFit="1" customWidth="1"/>
    <col min="8" max="8" width="8.81640625" style="108"/>
    <col min="9" max="9" width="12.81640625" style="108" bestFit="1" customWidth="1"/>
    <col min="10" max="16384" width="8.81640625" style="108"/>
  </cols>
  <sheetData>
    <row r="1" spans="1:5" ht="13.5" thickBot="1" x14ac:dyDescent="0.35">
      <c r="A1" s="120" t="s">
        <v>165</v>
      </c>
      <c r="B1" s="32" t="s">
        <v>176</v>
      </c>
      <c r="C1" s="28"/>
      <c r="D1" s="232"/>
      <c r="E1" s="107"/>
    </row>
    <row r="2" spans="1:5" s="111" customFormat="1" ht="14.25" customHeight="1" thickBot="1" x14ac:dyDescent="0.35">
      <c r="A2" s="120" t="s">
        <v>171</v>
      </c>
      <c r="B2" s="27" t="s">
        <v>164</v>
      </c>
      <c r="C2" s="28"/>
      <c r="D2" s="232"/>
      <c r="E2" s="110"/>
    </row>
    <row r="3" spans="1:5" ht="14.25" customHeight="1" thickBot="1" x14ac:dyDescent="0.35">
      <c r="A3" s="233" t="s">
        <v>172</v>
      </c>
      <c r="B3" s="32" t="s">
        <v>163</v>
      </c>
      <c r="C3" s="28"/>
      <c r="D3" s="232"/>
      <c r="E3" s="107"/>
    </row>
    <row r="4" spans="1:5" ht="13.5" thickBot="1" x14ac:dyDescent="0.35">
      <c r="A4" s="233" t="s">
        <v>173</v>
      </c>
      <c r="B4" s="27" t="e">
        <f>#REF!</f>
        <v>#REF!</v>
      </c>
      <c r="C4" s="28"/>
      <c r="D4" s="232"/>
      <c r="E4" s="107"/>
    </row>
    <row r="5" spans="1:5" ht="13.5" thickBot="1" x14ac:dyDescent="0.35">
      <c r="A5" s="120" t="s">
        <v>247</v>
      </c>
      <c r="B5" s="33" t="s">
        <v>244</v>
      </c>
      <c r="C5" s="28"/>
      <c r="D5" s="232"/>
      <c r="E5" s="107"/>
    </row>
    <row r="6" spans="1:5" ht="13.5" thickBot="1" x14ac:dyDescent="0.35">
      <c r="A6" s="233" t="s">
        <v>174</v>
      </c>
      <c r="B6" s="501" t="e">
        <f>#REF!</f>
        <v>#REF!</v>
      </c>
      <c r="C6" s="28"/>
      <c r="D6" s="234"/>
      <c r="E6" s="107"/>
    </row>
    <row r="7" spans="1:5" ht="13.5" thickBot="1" x14ac:dyDescent="0.35">
      <c r="A7" s="233" t="s">
        <v>175</v>
      </c>
      <c r="B7" s="33" t="s">
        <v>178</v>
      </c>
      <c r="C7" s="28"/>
      <c r="D7" s="232"/>
      <c r="E7" s="107"/>
    </row>
    <row r="8" spans="1:5" ht="13.5" thickBot="1" x14ac:dyDescent="0.35">
      <c r="A8" s="114"/>
      <c r="B8" s="115"/>
      <c r="C8" s="116"/>
      <c r="D8" s="118"/>
      <c r="E8" s="107"/>
    </row>
    <row r="9" spans="1:5" ht="15" customHeight="1" thickBot="1" x14ac:dyDescent="0.4">
      <c r="A9" s="119" t="s">
        <v>251</v>
      </c>
      <c r="B9" s="120" t="s">
        <v>249</v>
      </c>
      <c r="C9" s="121"/>
      <c r="D9" s="231"/>
      <c r="E9" s="107"/>
    </row>
    <row r="10" spans="1:5" ht="15" customHeight="1" x14ac:dyDescent="0.3">
      <c r="A10" s="122"/>
      <c r="B10" s="123"/>
      <c r="C10" s="112"/>
      <c r="D10" s="235" t="s">
        <v>200</v>
      </c>
      <c r="E10" s="107"/>
    </row>
    <row r="11" spans="1:5" ht="15" customHeight="1" x14ac:dyDescent="0.3">
      <c r="A11" s="122" t="s">
        <v>201</v>
      </c>
      <c r="B11" s="125">
        <v>41640</v>
      </c>
      <c r="C11" s="112"/>
      <c r="D11" s="113">
        <f>2835000</f>
        <v>2835000</v>
      </c>
      <c r="E11" s="107"/>
    </row>
    <row r="12" spans="1:5" ht="15" customHeight="1" x14ac:dyDescent="0.3">
      <c r="A12" s="122"/>
      <c r="B12" s="123"/>
      <c r="C12" s="112"/>
      <c r="D12" s="113"/>
      <c r="E12" s="107"/>
    </row>
    <row r="13" spans="1:5" ht="15" customHeight="1" x14ac:dyDescent="0.3">
      <c r="A13" s="122" t="s">
        <v>202</v>
      </c>
      <c r="B13" s="123"/>
      <c r="C13" s="112"/>
      <c r="D13" s="113" t="e">
        <f>#REF!</f>
        <v>#REF!</v>
      </c>
      <c r="E13" s="107"/>
    </row>
    <row r="14" spans="1:5" ht="15" customHeight="1" x14ac:dyDescent="0.3">
      <c r="A14" s="122"/>
      <c r="B14" s="123"/>
      <c r="C14" s="112"/>
      <c r="D14" s="113"/>
      <c r="E14" s="107"/>
    </row>
    <row r="15" spans="1:5" ht="15" customHeight="1" x14ac:dyDescent="0.3">
      <c r="A15" s="122" t="s">
        <v>203</v>
      </c>
      <c r="B15" s="123"/>
      <c r="C15" s="112"/>
      <c r="D15" s="113">
        <v>0</v>
      </c>
      <c r="E15" s="107"/>
    </row>
    <row r="16" spans="1:5" ht="15" customHeight="1" thickBot="1" x14ac:dyDescent="0.35">
      <c r="A16" s="122" t="s">
        <v>204</v>
      </c>
      <c r="B16" s="123"/>
      <c r="C16" s="112"/>
      <c r="D16" s="142">
        <v>0</v>
      </c>
      <c r="E16" s="107"/>
    </row>
    <row r="17" spans="1:8" ht="15" customHeight="1" x14ac:dyDescent="0.3">
      <c r="A17" s="122"/>
      <c r="B17" s="123"/>
      <c r="C17" s="112"/>
      <c r="D17" s="113"/>
      <c r="E17" s="107"/>
    </row>
    <row r="18" spans="1:8" ht="15" customHeight="1" x14ac:dyDescent="0.3">
      <c r="A18" s="122" t="s">
        <v>205</v>
      </c>
      <c r="B18" s="123"/>
      <c r="C18" s="112"/>
      <c r="D18" s="113" t="e">
        <f>SUM(D11:D16)</f>
        <v>#REF!</v>
      </c>
      <c r="E18" s="107"/>
    </row>
    <row r="19" spans="1:8" ht="15" customHeight="1" x14ac:dyDescent="0.3">
      <c r="A19" s="122"/>
      <c r="B19" s="123"/>
      <c r="C19" s="112"/>
      <c r="D19" s="113"/>
      <c r="E19" s="127"/>
    </row>
    <row r="20" spans="1:8" ht="15" customHeight="1" x14ac:dyDescent="0.3">
      <c r="A20" s="122" t="s">
        <v>206</v>
      </c>
      <c r="B20" s="123"/>
      <c r="C20" s="128"/>
      <c r="D20" s="113">
        <v>0</v>
      </c>
      <c r="E20" s="107"/>
    </row>
    <row r="21" spans="1:8" ht="15" customHeight="1" x14ac:dyDescent="0.3">
      <c r="A21" s="122"/>
      <c r="B21" s="123"/>
      <c r="C21" s="128"/>
      <c r="D21" s="113"/>
      <c r="E21" s="107"/>
      <c r="F21" s="129"/>
    </row>
    <row r="22" spans="1:8" ht="15" customHeight="1" x14ac:dyDescent="0.3">
      <c r="A22" s="122" t="s">
        <v>207</v>
      </c>
      <c r="B22" s="123"/>
      <c r="C22" s="128"/>
      <c r="D22" s="113"/>
      <c r="E22" s="107"/>
    </row>
    <row r="23" spans="1:8" ht="15" customHeight="1" thickBot="1" x14ac:dyDescent="0.35">
      <c r="A23" s="122"/>
      <c r="B23" s="123"/>
      <c r="C23" s="112"/>
      <c r="D23" s="142"/>
      <c r="E23" s="107"/>
    </row>
    <row r="24" spans="1:8" ht="15" customHeight="1" x14ac:dyDescent="0.3">
      <c r="A24" s="122"/>
      <c r="B24" s="123"/>
      <c r="C24" s="112"/>
      <c r="D24" s="113"/>
      <c r="E24" s="107"/>
      <c r="G24" s="130"/>
    </row>
    <row r="25" spans="1:8" ht="15" customHeight="1" thickBot="1" x14ac:dyDescent="0.45">
      <c r="A25" s="131" t="s">
        <v>208</v>
      </c>
      <c r="B25" s="125">
        <v>41670</v>
      </c>
      <c r="C25" s="132"/>
      <c r="D25" s="236" t="e">
        <f>SUM(D18:D23)</f>
        <v>#REF!</v>
      </c>
      <c r="E25" s="107"/>
    </row>
    <row r="26" spans="1:8" ht="15" customHeight="1" thickTop="1" x14ac:dyDescent="0.3">
      <c r="A26" s="122"/>
      <c r="B26" s="123"/>
      <c r="C26" s="112"/>
      <c r="D26" s="113"/>
      <c r="E26" s="107"/>
      <c r="G26" s="130"/>
    </row>
    <row r="27" spans="1:8" ht="15" customHeight="1" x14ac:dyDescent="0.3">
      <c r="A27" s="134"/>
      <c r="B27" s="135"/>
      <c r="C27" s="136"/>
      <c r="D27" s="137"/>
      <c r="E27" s="107"/>
    </row>
    <row r="28" spans="1:8" ht="15" customHeight="1" thickBot="1" x14ac:dyDescent="0.35">
      <c r="A28" s="122"/>
      <c r="B28" s="123"/>
      <c r="C28" s="112"/>
      <c r="D28" s="113"/>
      <c r="E28" s="107"/>
      <c r="G28" s="130"/>
    </row>
    <row r="29" spans="1:8" ht="15" customHeight="1" thickBot="1" x14ac:dyDescent="0.4">
      <c r="A29" s="119" t="s">
        <v>252</v>
      </c>
      <c r="B29" s="123"/>
      <c r="C29" s="138"/>
      <c r="D29" s="109" t="s">
        <v>200</v>
      </c>
      <c r="E29" s="107"/>
      <c r="F29" s="129"/>
      <c r="H29" s="130"/>
    </row>
    <row r="30" spans="1:8" ht="15" customHeight="1" x14ac:dyDescent="0.3">
      <c r="A30" s="122"/>
      <c r="B30" s="123"/>
      <c r="C30" s="112"/>
      <c r="D30" s="113"/>
      <c r="E30" s="107"/>
      <c r="G30" s="130"/>
    </row>
    <row r="31" spans="1:8" ht="15" customHeight="1" x14ac:dyDescent="0.3">
      <c r="A31" s="122" t="s">
        <v>201</v>
      </c>
      <c r="B31" s="125">
        <v>41640</v>
      </c>
      <c r="C31" s="112"/>
      <c r="D31" s="113">
        <v>21207.71</v>
      </c>
      <c r="E31" s="113"/>
      <c r="G31" s="130"/>
      <c r="H31" s="130"/>
    </row>
    <row r="32" spans="1:8" ht="15" customHeight="1" x14ac:dyDescent="0.3">
      <c r="A32" s="122"/>
      <c r="B32" s="123"/>
      <c r="C32" s="112"/>
      <c r="D32" s="113"/>
      <c r="E32" s="107"/>
      <c r="G32" s="130"/>
    </row>
    <row r="33" spans="1:9" ht="15" customHeight="1" x14ac:dyDescent="0.3">
      <c r="A33" s="122" t="s">
        <v>211</v>
      </c>
      <c r="B33" s="123"/>
      <c r="C33" s="112"/>
      <c r="D33" s="113"/>
      <c r="E33" s="107"/>
      <c r="G33" s="130"/>
    </row>
    <row r="34" spans="1:9" ht="15" customHeight="1" x14ac:dyDescent="0.3">
      <c r="A34" s="122"/>
      <c r="B34" s="123"/>
      <c r="C34" s="112"/>
      <c r="D34" s="113"/>
      <c r="E34" s="107"/>
      <c r="G34" s="130"/>
    </row>
    <row r="35" spans="1:9" ht="15" customHeight="1" x14ac:dyDescent="0.3">
      <c r="A35" s="122" t="s">
        <v>203</v>
      </c>
      <c r="B35" s="123"/>
      <c r="C35" s="112"/>
      <c r="D35" s="113"/>
      <c r="E35" s="140"/>
      <c r="G35" s="130"/>
      <c r="I35" s="141"/>
    </row>
    <row r="36" spans="1:9" ht="15" customHeight="1" thickBot="1" x14ac:dyDescent="0.35">
      <c r="A36" s="122"/>
      <c r="B36" s="123"/>
      <c r="C36" s="126"/>
      <c r="D36" s="142"/>
      <c r="E36" s="143"/>
    </row>
    <row r="37" spans="1:9" s="144" customFormat="1" ht="15" customHeight="1" x14ac:dyDescent="0.3">
      <c r="A37" s="122"/>
      <c r="B37" s="123"/>
      <c r="C37" s="112"/>
      <c r="D37" s="113"/>
      <c r="G37" s="145"/>
    </row>
    <row r="38" spans="1:9" s="146" customFormat="1" ht="15" customHeight="1" x14ac:dyDescent="0.3">
      <c r="A38" s="122" t="s">
        <v>205</v>
      </c>
      <c r="B38" s="123"/>
      <c r="C38" s="112"/>
      <c r="D38" s="113">
        <f>SUM(D31:D35)</f>
        <v>21207.71</v>
      </c>
      <c r="G38" s="147"/>
      <c r="I38" s="148"/>
    </row>
    <row r="39" spans="1:9" s="146" customFormat="1" ht="15" customHeight="1" x14ac:dyDescent="0.3">
      <c r="A39" s="122"/>
      <c r="B39" s="123"/>
      <c r="C39" s="112"/>
      <c r="D39" s="113"/>
    </row>
    <row r="40" spans="1:9" s="146" customFormat="1" ht="15" customHeight="1" x14ac:dyDescent="0.3">
      <c r="A40" s="122" t="s">
        <v>206</v>
      </c>
      <c r="B40" s="123"/>
      <c r="C40" s="112"/>
      <c r="D40" s="113"/>
      <c r="E40" s="147"/>
      <c r="G40" s="148"/>
      <c r="I40" s="108"/>
    </row>
    <row r="41" spans="1:9" s="146" customFormat="1" ht="15" customHeight="1" x14ac:dyDescent="0.3">
      <c r="A41" s="122"/>
      <c r="B41" s="123"/>
      <c r="C41" s="112"/>
      <c r="D41" s="113"/>
      <c r="E41" s="147"/>
    </row>
    <row r="42" spans="1:9" s="150" customFormat="1" ht="15" customHeight="1" x14ac:dyDescent="0.3">
      <c r="A42" s="122" t="s">
        <v>207</v>
      </c>
      <c r="B42" s="123"/>
      <c r="C42" s="112"/>
      <c r="D42" s="113">
        <v>0</v>
      </c>
      <c r="E42" s="149"/>
    </row>
    <row r="43" spans="1:9" s="150" customFormat="1" ht="15" customHeight="1" thickBot="1" x14ac:dyDescent="0.35">
      <c r="A43" s="122"/>
      <c r="B43" s="123"/>
      <c r="C43" s="126"/>
      <c r="D43" s="142"/>
      <c r="E43" s="108"/>
    </row>
    <row r="44" spans="1:9" s="144" customFormat="1" ht="15" customHeight="1" x14ac:dyDescent="0.3">
      <c r="A44" s="122"/>
      <c r="B44" s="123"/>
      <c r="C44" s="112"/>
      <c r="D44" s="113"/>
      <c r="E44" s="108"/>
    </row>
    <row r="45" spans="1:9" s="146" customFormat="1" ht="15" customHeight="1" thickBot="1" x14ac:dyDescent="0.4">
      <c r="A45" s="131" t="s">
        <v>208</v>
      </c>
      <c r="B45" s="125">
        <v>41729</v>
      </c>
      <c r="C45" s="152"/>
      <c r="D45" s="154">
        <f>SUM(D38:D43)</f>
        <v>21207.71</v>
      </c>
      <c r="E45" s="129"/>
      <c r="F45" s="147"/>
      <c r="G45" s="147"/>
      <c r="I45" s="147"/>
    </row>
    <row r="46" spans="1:9" s="146" customFormat="1" ht="15" customHeight="1" thickTop="1" x14ac:dyDescent="0.3">
      <c r="A46" s="122"/>
      <c r="B46" s="123"/>
      <c r="C46" s="155"/>
      <c r="D46" s="113"/>
      <c r="E46" s="129"/>
    </row>
    <row r="47" spans="1:9" ht="15" customHeight="1" thickBot="1" x14ac:dyDescent="0.35">
      <c r="A47" s="237"/>
      <c r="B47" s="238"/>
      <c r="C47" s="239"/>
      <c r="D47" s="240"/>
      <c r="E47" s="161"/>
    </row>
    <row r="48" spans="1:9" ht="15" customHeight="1" x14ac:dyDescent="0.3">
      <c r="A48" s="178"/>
      <c r="B48" s="157"/>
      <c r="C48" s="167"/>
      <c r="D48" s="179"/>
      <c r="E48" s="161"/>
    </row>
    <row r="49" spans="1:5" ht="15" customHeight="1" x14ac:dyDescent="0.3">
      <c r="A49" s="178"/>
      <c r="B49" s="157"/>
      <c r="C49" s="167"/>
      <c r="D49" s="179"/>
      <c r="E49" s="163"/>
    </row>
    <row r="50" spans="1:5" ht="15" customHeight="1" x14ac:dyDescent="0.3">
      <c r="A50" s="178"/>
      <c r="B50" s="157"/>
      <c r="C50" s="167"/>
      <c r="D50" s="179"/>
      <c r="E50" s="163"/>
    </row>
    <row r="51" spans="1:5" ht="15" customHeight="1" x14ac:dyDescent="0.3">
      <c r="A51" s="178"/>
      <c r="B51" s="157"/>
      <c r="C51" s="167"/>
      <c r="D51" s="179"/>
      <c r="E51" s="163"/>
    </row>
    <row r="52" spans="1:5" ht="15" customHeight="1" x14ac:dyDescent="0.3">
      <c r="A52" s="178"/>
      <c r="B52" s="157"/>
      <c r="C52" s="167"/>
      <c r="D52" s="179"/>
      <c r="E52" s="163"/>
    </row>
    <row r="53" spans="1:5" ht="15" customHeight="1" x14ac:dyDescent="0.3">
      <c r="A53" s="178"/>
      <c r="B53" s="157"/>
      <c r="C53" s="167"/>
      <c r="D53" s="179"/>
      <c r="E53" s="163"/>
    </row>
    <row r="54" spans="1:5" ht="15" customHeight="1" x14ac:dyDescent="0.3">
      <c r="A54" s="180"/>
      <c r="B54" s="180"/>
      <c r="C54" s="180"/>
      <c r="D54" s="179"/>
    </row>
    <row r="55" spans="1:5" ht="15" customHeight="1" x14ac:dyDescent="0.3">
      <c r="A55" s="180"/>
      <c r="B55" s="180"/>
      <c r="C55" s="180"/>
      <c r="D55" s="182"/>
    </row>
    <row r="56" spans="1:5" ht="15" customHeight="1" x14ac:dyDescent="0.25">
      <c r="A56" s="180"/>
      <c r="B56" s="180"/>
      <c r="C56" s="180"/>
      <c r="D56" s="179"/>
      <c r="E56" s="108"/>
    </row>
    <row r="57" spans="1:5" ht="15" customHeight="1" x14ac:dyDescent="0.25">
      <c r="A57" s="180"/>
      <c r="B57" s="180"/>
      <c r="C57" s="180"/>
      <c r="D57" s="179"/>
      <c r="E57" s="108"/>
    </row>
    <row r="58" spans="1:5" ht="15" customHeight="1" x14ac:dyDescent="0.25">
      <c r="A58" s="180"/>
      <c r="B58" s="180"/>
      <c r="C58" s="180"/>
      <c r="D58" s="179"/>
      <c r="E58" s="108"/>
    </row>
    <row r="59" spans="1:5" ht="15" customHeight="1" x14ac:dyDescent="0.25">
      <c r="A59" s="180"/>
      <c r="B59" s="180"/>
      <c r="C59" s="180"/>
      <c r="D59" s="179"/>
      <c r="E59" s="108"/>
    </row>
    <row r="60" spans="1:5" ht="15" customHeight="1" x14ac:dyDescent="0.25">
      <c r="A60" s="180"/>
      <c r="B60" s="180"/>
      <c r="C60" s="180"/>
      <c r="D60" s="183"/>
      <c r="E60" s="108"/>
    </row>
    <row r="61" spans="1:5" ht="15" customHeight="1" x14ac:dyDescent="0.25">
      <c r="A61" s="180"/>
      <c r="B61" s="180"/>
      <c r="C61" s="180"/>
      <c r="D61" s="179"/>
      <c r="E61" s="108"/>
    </row>
    <row r="62" spans="1:5" ht="15" customHeight="1" x14ac:dyDescent="0.25">
      <c r="A62" s="180"/>
      <c r="B62" s="180"/>
      <c r="C62" s="180"/>
      <c r="D62" s="179"/>
      <c r="E62" s="108"/>
    </row>
    <row r="63" spans="1:5" ht="15" customHeight="1" x14ac:dyDescent="0.25">
      <c r="A63" s="180"/>
      <c r="B63" s="180"/>
      <c r="C63" s="180"/>
      <c r="D63" s="179"/>
      <c r="E63" s="108"/>
    </row>
    <row r="64" spans="1:5" ht="15" customHeight="1" x14ac:dyDescent="0.25">
      <c r="A64" s="180"/>
      <c r="B64" s="180"/>
      <c r="C64" s="180"/>
      <c r="D64" s="179"/>
      <c r="E64" s="108"/>
    </row>
    <row r="65" spans="1:5" ht="15" customHeight="1" x14ac:dyDescent="0.25">
      <c r="A65" s="180"/>
      <c r="B65" s="180"/>
      <c r="C65" s="180"/>
      <c r="D65" s="179"/>
      <c r="E65" s="108"/>
    </row>
    <row r="66" spans="1:5" ht="15" customHeight="1" x14ac:dyDescent="0.25">
      <c r="A66" s="180"/>
      <c r="B66" s="180"/>
      <c r="C66" s="180"/>
      <c r="D66" s="179"/>
      <c r="E66" s="108"/>
    </row>
    <row r="67" spans="1:5" ht="15" customHeight="1" x14ac:dyDescent="0.25">
      <c r="A67" s="180"/>
      <c r="B67" s="180"/>
      <c r="C67" s="180"/>
      <c r="D67" s="179"/>
      <c r="E67" s="108"/>
    </row>
    <row r="68" spans="1:5" ht="15" customHeight="1" x14ac:dyDescent="0.25">
      <c r="A68" s="180"/>
      <c r="B68" s="180"/>
      <c r="C68" s="180"/>
      <c r="D68" s="179"/>
      <c r="E68" s="108"/>
    </row>
    <row r="69" spans="1:5" ht="15" customHeight="1" x14ac:dyDescent="0.25">
      <c r="A69" s="180"/>
      <c r="B69" s="180"/>
      <c r="C69" s="180"/>
      <c r="D69" s="179"/>
      <c r="E69" s="108"/>
    </row>
    <row r="70" spans="1:5" ht="15" customHeight="1" x14ac:dyDescent="0.25">
      <c r="A70" s="180"/>
      <c r="B70" s="180"/>
      <c r="C70" s="180"/>
      <c r="D70" s="179"/>
      <c r="E70" s="108"/>
    </row>
    <row r="71" spans="1:5" ht="15" customHeight="1" x14ac:dyDescent="0.25">
      <c r="A71" s="180"/>
      <c r="B71" s="180"/>
      <c r="C71" s="180"/>
      <c r="D71" s="179"/>
      <c r="E71" s="108"/>
    </row>
    <row r="72" spans="1:5" ht="15" customHeight="1" x14ac:dyDescent="0.25">
      <c r="A72" s="180"/>
      <c r="B72" s="180"/>
      <c r="C72" s="180"/>
      <c r="D72" s="179"/>
      <c r="E72" s="108"/>
    </row>
    <row r="73" spans="1:5" ht="15" customHeight="1" x14ac:dyDescent="0.25">
      <c r="A73" s="180"/>
      <c r="B73" s="180"/>
      <c r="C73" s="180"/>
      <c r="D73" s="179"/>
      <c r="E73" s="108"/>
    </row>
    <row r="74" spans="1:5" ht="15" customHeight="1" x14ac:dyDescent="0.25">
      <c r="A74" s="180"/>
      <c r="B74" s="180"/>
      <c r="C74" s="180"/>
      <c r="D74" s="179"/>
      <c r="E74" s="108"/>
    </row>
    <row r="75" spans="1:5" ht="15" customHeight="1" x14ac:dyDescent="0.25">
      <c r="A75" s="180"/>
      <c r="B75" s="180"/>
      <c r="C75" s="180"/>
      <c r="D75" s="179"/>
      <c r="E75" s="108"/>
    </row>
    <row r="76" spans="1:5" ht="15" customHeight="1" x14ac:dyDescent="0.25">
      <c r="A76" s="180"/>
      <c r="B76" s="180"/>
      <c r="C76" s="180"/>
      <c r="D76" s="179"/>
      <c r="E76" s="108"/>
    </row>
    <row r="77" spans="1:5" ht="15" customHeight="1" x14ac:dyDescent="0.25">
      <c r="A77" s="180"/>
      <c r="B77" s="180"/>
      <c r="C77" s="180"/>
      <c r="D77" s="179"/>
      <c r="E77" s="108"/>
    </row>
    <row r="78" spans="1:5" ht="15" customHeight="1" x14ac:dyDescent="0.25">
      <c r="A78" s="180"/>
      <c r="B78" s="180"/>
      <c r="C78" s="180"/>
      <c r="D78" s="179"/>
      <c r="E78" s="108"/>
    </row>
    <row r="79" spans="1:5" ht="15" customHeight="1" x14ac:dyDescent="0.25">
      <c r="A79" s="180"/>
      <c r="B79" s="180"/>
      <c r="C79" s="180"/>
      <c r="D79" s="179"/>
      <c r="E79" s="108"/>
    </row>
    <row r="80" spans="1:5" ht="15" customHeight="1" x14ac:dyDescent="0.25">
      <c r="A80" s="180"/>
      <c r="B80" s="180"/>
      <c r="C80" s="180"/>
      <c r="D80" s="179"/>
      <c r="E80" s="108"/>
    </row>
    <row r="81" spans="1:5" ht="15" customHeight="1" x14ac:dyDescent="0.25">
      <c r="A81" s="180"/>
      <c r="B81" s="180"/>
      <c r="C81" s="180"/>
      <c r="D81" s="179"/>
      <c r="E81" s="108"/>
    </row>
    <row r="82" spans="1:5" ht="15" customHeight="1" x14ac:dyDescent="0.25">
      <c r="A82" s="180"/>
      <c r="B82" s="180"/>
      <c r="C82" s="180"/>
      <c r="D82" s="179"/>
      <c r="E82" s="108"/>
    </row>
    <row r="83" spans="1:5" ht="15" customHeight="1" x14ac:dyDescent="0.25">
      <c r="A83" s="180"/>
      <c r="B83" s="180"/>
      <c r="C83" s="180"/>
      <c r="D83" s="179"/>
      <c r="E83" s="108"/>
    </row>
    <row r="84" spans="1:5" ht="15" customHeight="1" x14ac:dyDescent="0.25">
      <c r="A84" s="180"/>
      <c r="B84" s="180"/>
      <c r="C84" s="180"/>
      <c r="D84" s="179"/>
      <c r="E84" s="108"/>
    </row>
    <row r="85" spans="1:5" ht="15" customHeight="1" x14ac:dyDescent="0.25">
      <c r="A85" s="180"/>
      <c r="B85" s="180"/>
      <c r="C85" s="180"/>
      <c r="D85" s="179"/>
      <c r="E85" s="108"/>
    </row>
    <row r="86" spans="1:5" ht="15" customHeight="1" x14ac:dyDescent="0.25">
      <c r="A86" s="180"/>
      <c r="B86" s="180"/>
      <c r="C86" s="180"/>
      <c r="D86" s="179"/>
      <c r="E86" s="108"/>
    </row>
    <row r="87" spans="1:5" ht="15" customHeight="1" x14ac:dyDescent="0.25">
      <c r="A87" s="180"/>
      <c r="B87" s="180"/>
      <c r="C87" s="180"/>
      <c r="D87" s="179"/>
      <c r="E87" s="108"/>
    </row>
    <row r="88" spans="1:5" ht="15" customHeight="1" x14ac:dyDescent="0.25">
      <c r="A88" s="180"/>
      <c r="B88" s="180"/>
      <c r="C88" s="180"/>
      <c r="D88" s="179"/>
      <c r="E88" s="108"/>
    </row>
    <row r="89" spans="1:5" ht="15" customHeight="1" x14ac:dyDescent="0.25">
      <c r="A89" s="180"/>
      <c r="B89" s="180"/>
      <c r="C89" s="180"/>
      <c r="D89" s="179"/>
      <c r="E89" s="108"/>
    </row>
    <row r="90" spans="1:5" ht="15" customHeight="1" x14ac:dyDescent="0.25">
      <c r="A90" s="180"/>
      <c r="B90" s="180"/>
      <c r="C90" s="180"/>
      <c r="D90" s="179"/>
      <c r="E90" s="108"/>
    </row>
    <row r="91" spans="1:5" ht="15" customHeight="1" x14ac:dyDescent="0.25">
      <c r="A91" s="180"/>
      <c r="B91" s="180"/>
      <c r="C91" s="180"/>
      <c r="D91" s="179"/>
      <c r="E91" s="108"/>
    </row>
    <row r="92" spans="1:5" ht="15" customHeight="1" x14ac:dyDescent="0.25">
      <c r="A92" s="180"/>
      <c r="B92" s="180"/>
      <c r="C92" s="180"/>
      <c r="D92" s="179"/>
      <c r="E92" s="108"/>
    </row>
    <row r="93" spans="1:5" ht="15" customHeight="1" x14ac:dyDescent="0.25">
      <c r="A93" s="180"/>
      <c r="B93" s="180"/>
      <c r="C93" s="180"/>
      <c r="D93" s="179"/>
      <c r="E93" s="108"/>
    </row>
    <row r="94" spans="1:5" ht="15" customHeight="1" x14ac:dyDescent="0.25">
      <c r="A94" s="180"/>
      <c r="B94" s="180"/>
      <c r="C94" s="180"/>
      <c r="D94" s="179"/>
      <c r="E94" s="108"/>
    </row>
    <row r="95" spans="1:5" ht="15" customHeight="1" x14ac:dyDescent="0.25">
      <c r="A95" s="180"/>
      <c r="B95" s="180"/>
      <c r="C95" s="180"/>
      <c r="D95" s="179"/>
      <c r="E95" s="108"/>
    </row>
    <row r="96" spans="1:5" ht="15" customHeight="1" x14ac:dyDescent="0.25">
      <c r="A96" s="180"/>
      <c r="B96" s="180"/>
      <c r="C96" s="180"/>
      <c r="D96" s="179"/>
      <c r="E96" s="108"/>
    </row>
    <row r="97" spans="1:5" ht="15" customHeight="1" x14ac:dyDescent="0.25">
      <c r="A97" s="180"/>
      <c r="B97" s="180"/>
      <c r="C97" s="180"/>
      <c r="D97" s="179"/>
      <c r="E97" s="108"/>
    </row>
    <row r="98" spans="1:5" ht="15" customHeight="1" x14ac:dyDescent="0.25">
      <c r="A98" s="180"/>
      <c r="B98" s="180"/>
      <c r="C98" s="180"/>
      <c r="D98" s="179"/>
      <c r="E98" s="108"/>
    </row>
    <row r="99" spans="1:5" ht="15" customHeight="1" x14ac:dyDescent="0.25">
      <c r="A99" s="180"/>
      <c r="B99" s="180"/>
      <c r="C99" s="180"/>
      <c r="D99" s="179"/>
      <c r="E99" s="108"/>
    </row>
    <row r="100" spans="1:5" ht="15" customHeight="1" x14ac:dyDescent="0.25">
      <c r="A100" s="180"/>
      <c r="B100" s="180"/>
      <c r="C100" s="180"/>
      <c r="D100" s="179"/>
      <c r="E100" s="108"/>
    </row>
    <row r="101" spans="1:5" ht="15" customHeight="1" x14ac:dyDescent="0.25">
      <c r="A101" s="180"/>
      <c r="B101" s="180"/>
      <c r="C101" s="180"/>
      <c r="D101" s="179"/>
      <c r="E101" s="108"/>
    </row>
    <row r="102" spans="1:5" ht="15" customHeight="1" x14ac:dyDescent="0.25">
      <c r="A102" s="180"/>
      <c r="B102" s="180"/>
      <c r="C102" s="180"/>
      <c r="D102" s="179"/>
      <c r="E102" s="108"/>
    </row>
    <row r="103" spans="1:5" ht="15" customHeight="1" x14ac:dyDescent="0.25">
      <c r="A103" s="180"/>
      <c r="B103" s="180"/>
      <c r="C103" s="180"/>
      <c r="D103" s="179"/>
      <c r="E103" s="108"/>
    </row>
    <row r="104" spans="1:5" ht="12.5" x14ac:dyDescent="0.25">
      <c r="A104" s="180"/>
      <c r="B104" s="180"/>
      <c r="C104" s="180"/>
      <c r="D104" s="179"/>
      <c r="E104" s="108"/>
    </row>
    <row r="105" spans="1:5" ht="12.5" x14ac:dyDescent="0.25">
      <c r="A105" s="180"/>
      <c r="B105" s="180"/>
      <c r="C105" s="180"/>
      <c r="D105" s="179"/>
      <c r="E105" s="108"/>
    </row>
    <row r="106" spans="1:5" ht="12.5" x14ac:dyDescent="0.25">
      <c r="A106" s="180"/>
      <c r="B106" s="180"/>
      <c r="C106" s="180"/>
      <c r="D106" s="179"/>
      <c r="E106" s="108"/>
    </row>
    <row r="107" spans="1:5" ht="12.5" x14ac:dyDescent="0.25">
      <c r="A107" s="180"/>
      <c r="B107" s="180"/>
      <c r="C107" s="180"/>
      <c r="D107" s="179"/>
      <c r="E107" s="108"/>
    </row>
    <row r="108" spans="1:5" ht="12.5" x14ac:dyDescent="0.25">
      <c r="A108" s="180"/>
      <c r="B108" s="180"/>
      <c r="C108" s="180"/>
      <c r="D108" s="179"/>
      <c r="E108" s="108"/>
    </row>
    <row r="109" spans="1:5" ht="12.5" x14ac:dyDescent="0.25">
      <c r="A109" s="180"/>
      <c r="B109" s="180"/>
      <c r="C109" s="180"/>
      <c r="D109" s="179"/>
      <c r="E109" s="108"/>
    </row>
    <row r="110" spans="1:5" ht="12.5" x14ac:dyDescent="0.25">
      <c r="A110" s="180"/>
      <c r="B110" s="180"/>
      <c r="C110" s="180"/>
      <c r="D110" s="179"/>
      <c r="E110" s="108"/>
    </row>
    <row r="111" spans="1:5" ht="12.5" x14ac:dyDescent="0.25">
      <c r="A111" s="180"/>
      <c r="B111" s="180"/>
      <c r="C111" s="180"/>
      <c r="D111" s="179"/>
      <c r="E111" s="108"/>
    </row>
    <row r="112" spans="1:5" ht="12.5" x14ac:dyDescent="0.25">
      <c r="A112" s="180"/>
      <c r="B112" s="180"/>
      <c r="C112" s="180"/>
      <c r="D112" s="179"/>
      <c r="E112" s="108"/>
    </row>
    <row r="113" spans="1:5" ht="12.5" x14ac:dyDescent="0.25">
      <c r="A113" s="180"/>
      <c r="B113" s="180"/>
      <c r="C113" s="180"/>
      <c r="D113" s="179"/>
      <c r="E113" s="108"/>
    </row>
    <row r="114" spans="1:5" ht="12.5" x14ac:dyDescent="0.25">
      <c r="A114" s="180"/>
      <c r="B114" s="180"/>
      <c r="C114" s="180"/>
      <c r="D114" s="179"/>
      <c r="E114" s="108"/>
    </row>
    <row r="115" spans="1:5" ht="12.5" x14ac:dyDescent="0.25">
      <c r="A115" s="180"/>
      <c r="B115" s="180"/>
      <c r="C115" s="180"/>
      <c r="D115" s="179"/>
      <c r="E115" s="108"/>
    </row>
    <row r="116" spans="1:5" ht="12.5" x14ac:dyDescent="0.25">
      <c r="A116" s="180"/>
      <c r="B116" s="180"/>
      <c r="C116" s="180"/>
      <c r="D116" s="179"/>
      <c r="E116" s="108"/>
    </row>
    <row r="117" spans="1:5" ht="12.5" x14ac:dyDescent="0.25">
      <c r="A117" s="180"/>
      <c r="B117" s="180"/>
      <c r="C117" s="180"/>
      <c r="D117" s="179"/>
      <c r="E117" s="108"/>
    </row>
    <row r="118" spans="1:5" ht="12.5" x14ac:dyDescent="0.25">
      <c r="A118" s="180"/>
      <c r="B118" s="180"/>
      <c r="C118" s="180"/>
      <c r="D118" s="179"/>
      <c r="E118" s="108"/>
    </row>
    <row r="119" spans="1:5" ht="12.5" x14ac:dyDescent="0.25">
      <c r="A119" s="180"/>
      <c r="B119" s="180"/>
      <c r="C119" s="180"/>
      <c r="D119" s="179"/>
      <c r="E119" s="108"/>
    </row>
    <row r="120" spans="1:5" ht="12.5" x14ac:dyDescent="0.25">
      <c r="A120" s="180"/>
      <c r="B120" s="180"/>
      <c r="C120" s="180"/>
      <c r="D120" s="179"/>
      <c r="E120" s="108"/>
    </row>
    <row r="121" spans="1:5" ht="12.5" x14ac:dyDescent="0.25">
      <c r="A121" s="180"/>
      <c r="B121" s="180"/>
      <c r="C121" s="180"/>
      <c r="D121" s="179"/>
      <c r="E121" s="108"/>
    </row>
    <row r="122" spans="1:5" ht="12.5" x14ac:dyDescent="0.25">
      <c r="A122" s="180"/>
      <c r="B122" s="180"/>
      <c r="C122" s="180"/>
      <c r="D122" s="179"/>
      <c r="E122" s="108"/>
    </row>
    <row r="123" spans="1:5" ht="12.5" x14ac:dyDescent="0.25">
      <c r="A123" s="180"/>
      <c r="B123" s="180"/>
      <c r="C123" s="180"/>
      <c r="D123" s="179"/>
      <c r="E123" s="108"/>
    </row>
    <row r="124" spans="1:5" ht="12.5" x14ac:dyDescent="0.25">
      <c r="A124" s="180"/>
      <c r="B124" s="180"/>
      <c r="C124" s="180"/>
      <c r="D124" s="179"/>
      <c r="E124" s="108"/>
    </row>
    <row r="125" spans="1:5" ht="12.5" x14ac:dyDescent="0.25">
      <c r="A125" s="180"/>
      <c r="B125" s="180"/>
      <c r="C125" s="180"/>
      <c r="D125" s="179"/>
      <c r="E125" s="108"/>
    </row>
    <row r="126" spans="1:5" ht="12.5" x14ac:dyDescent="0.25">
      <c r="A126" s="180"/>
      <c r="B126" s="180"/>
      <c r="C126" s="180"/>
      <c r="D126" s="179"/>
      <c r="E126" s="108"/>
    </row>
    <row r="127" spans="1:5" ht="12.5" x14ac:dyDescent="0.25">
      <c r="A127" s="180"/>
      <c r="B127" s="180"/>
      <c r="C127" s="180"/>
      <c r="D127" s="179"/>
      <c r="E127" s="108"/>
    </row>
    <row r="128" spans="1:5" ht="12.5" x14ac:dyDescent="0.25">
      <c r="A128" s="180"/>
      <c r="B128" s="180"/>
      <c r="C128" s="180"/>
      <c r="D128" s="179"/>
      <c r="E128" s="108"/>
    </row>
    <row r="129" spans="1:5" ht="12.5" x14ac:dyDescent="0.25">
      <c r="A129" s="180"/>
      <c r="B129" s="180"/>
      <c r="C129" s="180"/>
      <c r="D129" s="179"/>
      <c r="E129" s="108"/>
    </row>
    <row r="130" spans="1:5" ht="12.5" x14ac:dyDescent="0.25">
      <c r="A130" s="180"/>
      <c r="B130" s="180"/>
      <c r="C130" s="180"/>
      <c r="D130" s="179"/>
      <c r="E130" s="108"/>
    </row>
    <row r="131" spans="1:5" ht="12.5" x14ac:dyDescent="0.25">
      <c r="A131" s="180"/>
      <c r="B131" s="180"/>
      <c r="C131" s="180"/>
      <c r="D131" s="179"/>
      <c r="E131" s="108"/>
    </row>
    <row r="132" spans="1:5" ht="12.5" x14ac:dyDescent="0.25">
      <c r="A132" s="180"/>
      <c r="B132" s="180"/>
      <c r="C132" s="180"/>
      <c r="D132" s="179"/>
      <c r="E132" s="108"/>
    </row>
    <row r="133" spans="1:5" ht="12.5" x14ac:dyDescent="0.25">
      <c r="A133" s="180"/>
      <c r="B133" s="180"/>
      <c r="C133" s="180"/>
      <c r="D133" s="179"/>
      <c r="E133" s="108"/>
    </row>
    <row r="134" spans="1:5" ht="12.5" x14ac:dyDescent="0.25">
      <c r="A134" s="180"/>
      <c r="B134" s="180"/>
      <c r="C134" s="180"/>
      <c r="D134" s="179"/>
      <c r="E134" s="108"/>
    </row>
    <row r="135" spans="1:5" ht="12.5" x14ac:dyDescent="0.25">
      <c r="A135" s="180"/>
      <c r="B135" s="180"/>
      <c r="C135" s="180"/>
      <c r="D135" s="179"/>
      <c r="E135" s="108"/>
    </row>
    <row r="136" spans="1:5" ht="12.5" x14ac:dyDescent="0.25">
      <c r="A136" s="180"/>
      <c r="B136" s="180"/>
      <c r="C136" s="180"/>
      <c r="D136" s="179"/>
      <c r="E136" s="108"/>
    </row>
    <row r="137" spans="1:5" ht="12.5" x14ac:dyDescent="0.25">
      <c r="A137" s="180"/>
      <c r="B137" s="180"/>
      <c r="C137" s="180"/>
      <c r="D137" s="179"/>
      <c r="E137" s="108"/>
    </row>
    <row r="138" spans="1:5" ht="12.5" x14ac:dyDescent="0.25">
      <c r="A138" s="180"/>
      <c r="B138" s="180"/>
      <c r="C138" s="180"/>
      <c r="D138" s="179"/>
      <c r="E138" s="108"/>
    </row>
    <row r="139" spans="1:5" ht="12.5" x14ac:dyDescent="0.25">
      <c r="A139" s="180"/>
      <c r="B139" s="180"/>
      <c r="C139" s="180"/>
      <c r="D139" s="179"/>
      <c r="E139" s="108"/>
    </row>
    <row r="140" spans="1:5" ht="12.5" x14ac:dyDescent="0.25">
      <c r="A140" s="180"/>
      <c r="B140" s="180"/>
      <c r="C140" s="180"/>
      <c r="D140" s="179"/>
      <c r="E140" s="108"/>
    </row>
    <row r="141" spans="1:5" ht="12.5" x14ac:dyDescent="0.25">
      <c r="A141" s="180"/>
      <c r="B141" s="180"/>
      <c r="C141" s="180"/>
      <c r="D141" s="179"/>
      <c r="E141" s="108"/>
    </row>
    <row r="142" spans="1:5" ht="12.5" x14ac:dyDescent="0.25">
      <c r="A142" s="180"/>
      <c r="B142" s="180"/>
      <c r="C142" s="180"/>
      <c r="D142" s="179"/>
      <c r="E142" s="108"/>
    </row>
    <row r="143" spans="1:5" ht="12.5" x14ac:dyDescent="0.25">
      <c r="A143" s="180"/>
      <c r="B143" s="180"/>
      <c r="C143" s="180"/>
      <c r="D143" s="179"/>
      <c r="E143" s="108"/>
    </row>
    <row r="144" spans="1:5" ht="12.5" x14ac:dyDescent="0.25">
      <c r="A144" s="180"/>
      <c r="B144" s="180"/>
      <c r="C144" s="180"/>
      <c r="D144" s="179"/>
      <c r="E144" s="108"/>
    </row>
    <row r="145" spans="1:5" ht="12.5" x14ac:dyDescent="0.25">
      <c r="A145" s="180"/>
      <c r="B145" s="180"/>
      <c r="C145" s="180"/>
      <c r="D145" s="179"/>
      <c r="E145" s="108"/>
    </row>
    <row r="146" spans="1:5" ht="12.5" x14ac:dyDescent="0.25">
      <c r="A146" s="180"/>
      <c r="B146" s="180"/>
      <c r="C146" s="180"/>
      <c r="D146" s="179"/>
      <c r="E146" s="108"/>
    </row>
    <row r="147" spans="1:5" ht="12.5" x14ac:dyDescent="0.25">
      <c r="A147" s="180"/>
      <c r="B147" s="180"/>
      <c r="C147" s="180"/>
      <c r="D147" s="179"/>
      <c r="E147" s="108"/>
    </row>
    <row r="148" spans="1:5" ht="12.5" x14ac:dyDescent="0.25">
      <c r="A148" s="180"/>
      <c r="B148" s="180"/>
      <c r="C148" s="180"/>
      <c r="D148" s="179"/>
      <c r="E148" s="108"/>
    </row>
    <row r="149" spans="1:5" ht="12.5" x14ac:dyDescent="0.25">
      <c r="A149" s="180"/>
      <c r="B149" s="180"/>
      <c r="C149" s="180"/>
      <c r="D149" s="179"/>
      <c r="E149" s="108"/>
    </row>
    <row r="150" spans="1:5" ht="12.5" x14ac:dyDescent="0.25">
      <c r="A150" s="180"/>
      <c r="B150" s="180"/>
      <c r="C150" s="180"/>
      <c r="D150" s="179"/>
      <c r="E150" s="108"/>
    </row>
    <row r="151" spans="1:5" ht="12.5" x14ac:dyDescent="0.25">
      <c r="A151" s="180"/>
      <c r="B151" s="180"/>
      <c r="C151" s="180"/>
      <c r="D151" s="179"/>
      <c r="E151" s="108"/>
    </row>
    <row r="152" spans="1:5" ht="12.5" x14ac:dyDescent="0.25">
      <c r="A152" s="180"/>
      <c r="B152" s="180"/>
      <c r="C152" s="180"/>
      <c r="D152" s="179"/>
      <c r="E152" s="108"/>
    </row>
    <row r="153" spans="1:5" ht="12.5" x14ac:dyDescent="0.25">
      <c r="A153" s="180"/>
      <c r="B153" s="180"/>
      <c r="C153" s="180"/>
      <c r="D153" s="179"/>
      <c r="E153" s="108"/>
    </row>
    <row r="154" spans="1:5" ht="12.5" x14ac:dyDescent="0.25">
      <c r="A154" s="180"/>
      <c r="B154" s="180"/>
      <c r="C154" s="180"/>
      <c r="D154" s="179"/>
      <c r="E154" s="108"/>
    </row>
    <row r="155" spans="1:5" ht="12.5" x14ac:dyDescent="0.25">
      <c r="A155" s="180"/>
      <c r="B155" s="180"/>
      <c r="C155" s="180"/>
      <c r="D155" s="179"/>
      <c r="E155" s="108"/>
    </row>
    <row r="156" spans="1:5" ht="12.5" x14ac:dyDescent="0.25">
      <c r="A156" s="180"/>
      <c r="B156" s="180"/>
      <c r="C156" s="180"/>
      <c r="D156" s="179"/>
      <c r="E156" s="108"/>
    </row>
    <row r="157" spans="1:5" ht="12.5" x14ac:dyDescent="0.25">
      <c r="A157" s="180"/>
      <c r="B157" s="180"/>
      <c r="C157" s="180"/>
      <c r="D157" s="179"/>
      <c r="E157" s="108"/>
    </row>
    <row r="158" spans="1:5" ht="12.5" x14ac:dyDescent="0.25">
      <c r="A158" s="180"/>
      <c r="B158" s="180"/>
      <c r="C158" s="180"/>
      <c r="D158" s="179"/>
      <c r="E158" s="108"/>
    </row>
    <row r="159" spans="1:5" ht="12.5" x14ac:dyDescent="0.25">
      <c r="A159" s="180"/>
      <c r="B159" s="180"/>
      <c r="C159" s="180"/>
      <c r="D159" s="179"/>
      <c r="E159" s="108"/>
    </row>
    <row r="160" spans="1:5" ht="12.5" x14ac:dyDescent="0.25">
      <c r="A160" s="180"/>
      <c r="B160" s="180"/>
      <c r="C160" s="180"/>
      <c r="D160" s="179"/>
      <c r="E160" s="108"/>
    </row>
    <row r="161" spans="1:5" ht="12.5" x14ac:dyDescent="0.25">
      <c r="A161" s="180"/>
      <c r="B161" s="180"/>
      <c r="C161" s="180"/>
      <c r="D161" s="179"/>
      <c r="E161" s="108"/>
    </row>
    <row r="162" spans="1:5" ht="12.5" x14ac:dyDescent="0.25">
      <c r="A162" s="180"/>
      <c r="B162" s="180"/>
      <c r="C162" s="180"/>
      <c r="D162" s="179"/>
      <c r="E162" s="108"/>
    </row>
    <row r="163" spans="1:5" ht="12.5" x14ac:dyDescent="0.25">
      <c r="A163" s="180"/>
      <c r="B163" s="180"/>
      <c r="C163" s="180"/>
      <c r="D163" s="179"/>
      <c r="E163" s="108"/>
    </row>
    <row r="164" spans="1:5" ht="12.5" x14ac:dyDescent="0.25">
      <c r="A164" s="180"/>
      <c r="B164" s="180"/>
      <c r="C164" s="180"/>
      <c r="D164" s="179"/>
      <c r="E164" s="108"/>
    </row>
    <row r="165" spans="1:5" ht="12.5" x14ac:dyDescent="0.25">
      <c r="A165" s="180"/>
      <c r="B165" s="180"/>
      <c r="C165" s="180"/>
      <c r="D165" s="179"/>
      <c r="E165" s="108"/>
    </row>
    <row r="166" spans="1:5" ht="12.5" x14ac:dyDescent="0.25">
      <c r="A166" s="180"/>
      <c r="B166" s="180"/>
      <c r="C166" s="180"/>
      <c r="D166" s="179"/>
      <c r="E166" s="108"/>
    </row>
    <row r="167" spans="1:5" ht="12.5" x14ac:dyDescent="0.25">
      <c r="A167" s="180"/>
      <c r="B167" s="180"/>
      <c r="C167" s="180"/>
      <c r="D167" s="179"/>
      <c r="E167" s="108"/>
    </row>
    <row r="168" spans="1:5" ht="12.5" x14ac:dyDescent="0.25">
      <c r="A168" s="180"/>
      <c r="B168" s="180"/>
      <c r="C168" s="180"/>
      <c r="D168" s="179"/>
      <c r="E168" s="108"/>
    </row>
    <row r="169" spans="1:5" ht="12.5" x14ac:dyDescent="0.25">
      <c r="A169" s="180"/>
      <c r="B169" s="180"/>
      <c r="C169" s="180"/>
      <c r="D169" s="179"/>
      <c r="E169" s="108"/>
    </row>
    <row r="170" spans="1:5" ht="12.5" x14ac:dyDescent="0.25">
      <c r="A170" s="180"/>
      <c r="B170" s="180"/>
      <c r="C170" s="180"/>
      <c r="D170" s="179"/>
      <c r="E170" s="108"/>
    </row>
    <row r="171" spans="1:5" ht="12.5" x14ac:dyDescent="0.25">
      <c r="A171" s="180"/>
      <c r="B171" s="180"/>
      <c r="C171" s="180"/>
      <c r="D171" s="179"/>
      <c r="E171" s="108"/>
    </row>
    <row r="172" spans="1:5" ht="12.5" x14ac:dyDescent="0.25">
      <c r="A172" s="180"/>
      <c r="B172" s="180"/>
      <c r="C172" s="180"/>
      <c r="D172" s="179"/>
      <c r="E172" s="108"/>
    </row>
    <row r="173" spans="1:5" ht="12.5" x14ac:dyDescent="0.25">
      <c r="A173" s="180"/>
      <c r="B173" s="180"/>
      <c r="C173" s="180"/>
      <c r="D173" s="179"/>
      <c r="E173" s="108"/>
    </row>
    <row r="174" spans="1:5" ht="12.5" x14ac:dyDescent="0.25">
      <c r="A174" s="180"/>
      <c r="B174" s="180"/>
      <c r="C174" s="180"/>
      <c r="D174" s="179"/>
      <c r="E174" s="108"/>
    </row>
    <row r="175" spans="1:5" ht="12.5" x14ac:dyDescent="0.25">
      <c r="A175" s="180"/>
      <c r="B175" s="180"/>
      <c r="C175" s="180"/>
      <c r="D175" s="179"/>
      <c r="E175" s="108"/>
    </row>
    <row r="176" spans="1:5" ht="12.5" x14ac:dyDescent="0.25">
      <c r="A176" s="180"/>
      <c r="B176" s="180"/>
      <c r="C176" s="180"/>
      <c r="D176" s="179"/>
      <c r="E176" s="108"/>
    </row>
    <row r="177" spans="1:5" ht="12.5" x14ac:dyDescent="0.25">
      <c r="A177" s="180"/>
      <c r="B177" s="180"/>
      <c r="C177" s="180"/>
      <c r="D177" s="179"/>
      <c r="E177" s="108"/>
    </row>
    <row r="178" spans="1:5" ht="12.5" x14ac:dyDescent="0.25">
      <c r="A178" s="180"/>
      <c r="B178" s="180"/>
      <c r="C178" s="180"/>
      <c r="D178" s="179"/>
      <c r="E178" s="108"/>
    </row>
    <row r="179" spans="1:5" ht="12.5" x14ac:dyDescent="0.25">
      <c r="A179" s="180"/>
      <c r="B179" s="180"/>
      <c r="C179" s="180"/>
      <c r="D179" s="179"/>
      <c r="E179" s="108"/>
    </row>
    <row r="180" spans="1:5" ht="12.5" x14ac:dyDescent="0.25">
      <c r="A180" s="180"/>
      <c r="B180" s="180"/>
      <c r="C180" s="180"/>
      <c r="D180" s="179"/>
      <c r="E180" s="108"/>
    </row>
    <row r="181" spans="1:5" ht="12.5" x14ac:dyDescent="0.25">
      <c r="A181" s="180"/>
      <c r="B181" s="180"/>
      <c r="C181" s="180"/>
      <c r="D181" s="179"/>
      <c r="E181" s="108"/>
    </row>
    <row r="182" spans="1:5" ht="12.5" x14ac:dyDescent="0.25">
      <c r="A182" s="180"/>
      <c r="B182" s="180"/>
      <c r="C182" s="180"/>
      <c r="D182" s="179"/>
      <c r="E182" s="108"/>
    </row>
    <row r="183" spans="1:5" ht="12.5" x14ac:dyDescent="0.25">
      <c r="A183" s="180"/>
      <c r="B183" s="180"/>
      <c r="C183" s="180"/>
      <c r="D183" s="179"/>
      <c r="E183" s="108"/>
    </row>
    <row r="184" spans="1:5" ht="12.5" x14ac:dyDescent="0.25">
      <c r="A184" s="180"/>
      <c r="B184" s="180"/>
      <c r="C184" s="180"/>
      <c r="D184" s="179"/>
      <c r="E184" s="108"/>
    </row>
    <row r="185" spans="1:5" ht="12.5" x14ac:dyDescent="0.25">
      <c r="A185" s="180"/>
      <c r="B185" s="180"/>
      <c r="C185" s="180"/>
      <c r="D185" s="179"/>
      <c r="E185" s="108"/>
    </row>
    <row r="186" spans="1:5" ht="12.5" x14ac:dyDescent="0.25">
      <c r="A186" s="180"/>
      <c r="B186" s="180"/>
      <c r="C186" s="180"/>
      <c r="D186" s="179"/>
      <c r="E186" s="108"/>
    </row>
    <row r="187" spans="1:5" ht="12.5" x14ac:dyDescent="0.25">
      <c r="A187" s="180"/>
      <c r="B187" s="180"/>
      <c r="C187" s="180"/>
      <c r="D187" s="179"/>
      <c r="E187" s="108"/>
    </row>
    <row r="188" spans="1:5" ht="12.5" x14ac:dyDescent="0.25">
      <c r="A188" s="180"/>
      <c r="B188" s="180"/>
      <c r="C188" s="180"/>
      <c r="D188" s="179"/>
      <c r="E188" s="108"/>
    </row>
    <row r="189" spans="1:5" ht="12.5" x14ac:dyDescent="0.25">
      <c r="A189" s="180"/>
      <c r="B189" s="180"/>
      <c r="C189" s="180"/>
      <c r="D189" s="179"/>
      <c r="E189" s="108"/>
    </row>
    <row r="190" spans="1:5" ht="12.5" x14ac:dyDescent="0.25">
      <c r="A190" s="180"/>
      <c r="B190" s="180"/>
      <c r="C190" s="180"/>
      <c r="D190" s="179"/>
      <c r="E190" s="108"/>
    </row>
    <row r="191" spans="1:5" ht="12.5" x14ac:dyDescent="0.25">
      <c r="A191" s="180"/>
      <c r="B191" s="180"/>
      <c r="C191" s="180"/>
      <c r="D191" s="179"/>
      <c r="E191" s="108"/>
    </row>
    <row r="192" spans="1:5" ht="12.5" x14ac:dyDescent="0.25">
      <c r="A192" s="180"/>
      <c r="B192" s="180"/>
      <c r="C192" s="180"/>
      <c r="D192" s="179"/>
      <c r="E192" s="108"/>
    </row>
    <row r="193" spans="1:5" ht="12.5" x14ac:dyDescent="0.25">
      <c r="A193" s="180"/>
      <c r="B193" s="180"/>
      <c r="C193" s="180"/>
      <c r="D193" s="179"/>
      <c r="E193" s="108"/>
    </row>
    <row r="194" spans="1:5" ht="12.5" x14ac:dyDescent="0.25">
      <c r="A194" s="180"/>
      <c r="B194" s="180"/>
      <c r="C194" s="180"/>
      <c r="D194" s="179"/>
      <c r="E194" s="108"/>
    </row>
    <row r="195" spans="1:5" ht="12.5" x14ac:dyDescent="0.25">
      <c r="A195" s="180"/>
      <c r="B195" s="180"/>
      <c r="C195" s="180"/>
      <c r="D195" s="179"/>
      <c r="E195" s="108"/>
    </row>
    <row r="196" spans="1:5" ht="12.5" x14ac:dyDescent="0.25">
      <c r="A196" s="180"/>
      <c r="B196" s="180"/>
      <c r="C196" s="180"/>
      <c r="D196" s="179"/>
      <c r="E196" s="108"/>
    </row>
    <row r="197" spans="1:5" ht="12.5" x14ac:dyDescent="0.25">
      <c r="A197" s="180"/>
      <c r="B197" s="180"/>
      <c r="C197" s="180"/>
      <c r="D197" s="179"/>
      <c r="E197" s="108"/>
    </row>
    <row r="198" spans="1:5" ht="12.5" x14ac:dyDescent="0.25">
      <c r="A198" s="180"/>
      <c r="B198" s="180"/>
      <c r="C198" s="180"/>
      <c r="D198" s="179"/>
      <c r="E198" s="108"/>
    </row>
    <row r="199" spans="1:5" ht="12.5" x14ac:dyDescent="0.25">
      <c r="A199" s="180"/>
      <c r="B199" s="180"/>
      <c r="C199" s="180"/>
      <c r="D199" s="179"/>
      <c r="E199" s="108"/>
    </row>
    <row r="200" spans="1:5" ht="12.5" x14ac:dyDescent="0.25">
      <c r="A200" s="180"/>
      <c r="B200" s="180"/>
      <c r="C200" s="180"/>
      <c r="D200" s="179"/>
      <c r="E200" s="108"/>
    </row>
    <row r="201" spans="1:5" ht="12.5" x14ac:dyDescent="0.25">
      <c r="A201" s="180"/>
      <c r="B201" s="180"/>
      <c r="C201" s="180"/>
      <c r="D201" s="179"/>
      <c r="E201" s="108"/>
    </row>
    <row r="202" spans="1:5" ht="12.5" x14ac:dyDescent="0.25">
      <c r="A202" s="180"/>
      <c r="B202" s="180"/>
      <c r="C202" s="180"/>
      <c r="D202" s="179"/>
      <c r="E202" s="108"/>
    </row>
    <row r="203" spans="1:5" ht="12.5" x14ac:dyDescent="0.25">
      <c r="A203" s="180"/>
      <c r="B203" s="180"/>
      <c r="C203" s="180"/>
      <c r="D203" s="179"/>
      <c r="E203" s="108"/>
    </row>
    <row r="204" spans="1:5" ht="12.5" x14ac:dyDescent="0.25">
      <c r="A204" s="180"/>
      <c r="B204" s="180"/>
      <c r="C204" s="180"/>
      <c r="D204" s="179"/>
      <c r="E204" s="108"/>
    </row>
    <row r="205" spans="1:5" ht="12.5" x14ac:dyDescent="0.25">
      <c r="A205" s="180"/>
      <c r="B205" s="180"/>
      <c r="C205" s="180"/>
      <c r="D205" s="179"/>
      <c r="E205" s="108"/>
    </row>
    <row r="206" spans="1:5" ht="12.5" x14ac:dyDescent="0.25">
      <c r="A206" s="180"/>
      <c r="B206" s="180"/>
      <c r="C206" s="180"/>
      <c r="D206" s="179"/>
      <c r="E206" s="108"/>
    </row>
    <row r="207" spans="1:5" ht="12.5" x14ac:dyDescent="0.25">
      <c r="A207" s="180"/>
      <c r="B207" s="180"/>
      <c r="C207" s="180"/>
      <c r="D207" s="179"/>
      <c r="E207" s="108"/>
    </row>
    <row r="208" spans="1:5" ht="12.5" x14ac:dyDescent="0.25">
      <c r="A208" s="180"/>
      <c r="B208" s="180"/>
      <c r="C208" s="180"/>
      <c r="D208" s="179"/>
      <c r="E208" s="108"/>
    </row>
    <row r="209" spans="1:5" ht="12.5" x14ac:dyDescent="0.25">
      <c r="A209" s="180"/>
      <c r="B209" s="180"/>
      <c r="C209" s="180"/>
      <c r="D209" s="179"/>
      <c r="E209" s="108"/>
    </row>
    <row r="210" spans="1:5" ht="12.5" x14ac:dyDescent="0.25">
      <c r="A210" s="180"/>
      <c r="B210" s="180"/>
      <c r="C210" s="180"/>
      <c r="D210" s="179"/>
      <c r="E210" s="108"/>
    </row>
    <row r="211" spans="1:5" ht="12.5" x14ac:dyDescent="0.25">
      <c r="A211" s="180"/>
      <c r="B211" s="180"/>
      <c r="C211" s="180"/>
      <c r="D211" s="179"/>
      <c r="E211" s="108"/>
    </row>
    <row r="212" spans="1:5" ht="12.5" x14ac:dyDescent="0.25">
      <c r="A212" s="180"/>
      <c r="B212" s="180"/>
      <c r="C212" s="180"/>
      <c r="D212" s="179"/>
      <c r="E212" s="108"/>
    </row>
    <row r="213" spans="1:5" ht="12.5" x14ac:dyDescent="0.25">
      <c r="A213" s="180"/>
      <c r="B213" s="180"/>
      <c r="C213" s="180"/>
      <c r="D213" s="179"/>
      <c r="E213" s="108"/>
    </row>
    <row r="214" spans="1:5" ht="12.5" x14ac:dyDescent="0.25">
      <c r="A214" s="180"/>
      <c r="B214" s="180"/>
      <c r="C214" s="180"/>
      <c r="D214" s="179"/>
      <c r="E214" s="108"/>
    </row>
    <row r="215" spans="1:5" ht="12.5" x14ac:dyDescent="0.25">
      <c r="A215" s="180"/>
      <c r="B215" s="180"/>
      <c r="C215" s="180"/>
      <c r="D215" s="179"/>
      <c r="E215" s="108"/>
    </row>
    <row r="216" spans="1:5" ht="12.5" x14ac:dyDescent="0.25">
      <c r="A216" s="180"/>
      <c r="B216" s="180"/>
      <c r="C216" s="180"/>
      <c r="D216" s="179"/>
      <c r="E216" s="108"/>
    </row>
    <row r="217" spans="1:5" ht="12.5" x14ac:dyDescent="0.25">
      <c r="A217" s="180"/>
      <c r="B217" s="180"/>
      <c r="C217" s="180"/>
      <c r="D217" s="179"/>
      <c r="E217" s="108"/>
    </row>
    <row r="218" spans="1:5" ht="12.5" x14ac:dyDescent="0.25">
      <c r="A218" s="180"/>
      <c r="B218" s="180"/>
      <c r="C218" s="180"/>
      <c r="D218" s="179"/>
      <c r="E218" s="108"/>
    </row>
    <row r="219" spans="1:5" ht="12.5" x14ac:dyDescent="0.25">
      <c r="A219" s="180"/>
      <c r="B219" s="180"/>
      <c r="C219" s="180"/>
      <c r="D219" s="179"/>
      <c r="E219" s="108"/>
    </row>
    <row r="220" spans="1:5" ht="12.5" x14ac:dyDescent="0.25">
      <c r="A220" s="180"/>
      <c r="B220" s="180"/>
      <c r="C220" s="180"/>
      <c r="D220" s="179"/>
      <c r="E220" s="108"/>
    </row>
    <row r="221" spans="1:5" ht="12.5" x14ac:dyDescent="0.25">
      <c r="A221" s="180"/>
      <c r="B221" s="180"/>
      <c r="C221" s="180"/>
      <c r="D221" s="179"/>
      <c r="E221" s="108"/>
    </row>
    <row r="222" spans="1:5" ht="12.5" x14ac:dyDescent="0.25">
      <c r="A222" s="180"/>
      <c r="B222" s="180"/>
      <c r="C222" s="180"/>
      <c r="D222" s="179"/>
      <c r="E222" s="108"/>
    </row>
    <row r="223" spans="1:5" ht="12.5" x14ac:dyDescent="0.25">
      <c r="A223" s="180"/>
      <c r="B223" s="180"/>
      <c r="C223" s="180"/>
      <c r="D223" s="179"/>
      <c r="E223" s="108"/>
    </row>
    <row r="224" spans="1:5" ht="12.5" x14ac:dyDescent="0.25">
      <c r="A224" s="180"/>
      <c r="B224" s="180"/>
      <c r="C224" s="180"/>
      <c r="D224" s="179"/>
      <c r="E224" s="108"/>
    </row>
    <row r="225" spans="1:5" ht="12.5" x14ac:dyDescent="0.25">
      <c r="A225" s="180"/>
      <c r="B225" s="180"/>
      <c r="C225" s="180"/>
      <c r="D225" s="179"/>
      <c r="E225" s="108"/>
    </row>
    <row r="226" spans="1:5" ht="12.5" x14ac:dyDescent="0.25">
      <c r="A226" s="180"/>
      <c r="B226" s="180"/>
      <c r="C226" s="180"/>
      <c r="D226" s="179"/>
      <c r="E226" s="108"/>
    </row>
    <row r="227" spans="1:5" ht="12.5" x14ac:dyDescent="0.25">
      <c r="A227" s="180"/>
      <c r="B227" s="180"/>
      <c r="C227" s="180"/>
      <c r="D227" s="179"/>
      <c r="E227" s="108"/>
    </row>
    <row r="228" spans="1:5" ht="12.5" x14ac:dyDescent="0.25">
      <c r="A228" s="180"/>
      <c r="B228" s="180"/>
      <c r="C228" s="180"/>
      <c r="D228" s="179"/>
      <c r="E228" s="108"/>
    </row>
    <row r="229" spans="1:5" ht="12.5" x14ac:dyDescent="0.25">
      <c r="A229" s="180"/>
      <c r="B229" s="180"/>
      <c r="C229" s="180"/>
      <c r="D229" s="179"/>
      <c r="E229" s="108"/>
    </row>
    <row r="230" spans="1:5" ht="12.5" x14ac:dyDescent="0.25">
      <c r="A230" s="180"/>
      <c r="B230" s="180"/>
      <c r="C230" s="180"/>
      <c r="D230" s="179"/>
      <c r="E230" s="108"/>
    </row>
    <row r="231" spans="1:5" ht="12.5" x14ac:dyDescent="0.25">
      <c r="A231" s="180"/>
      <c r="B231" s="180"/>
      <c r="C231" s="180"/>
      <c r="D231" s="179"/>
      <c r="E231" s="108"/>
    </row>
    <row r="232" spans="1:5" ht="12.5" x14ac:dyDescent="0.25">
      <c r="A232" s="180"/>
      <c r="B232" s="180"/>
      <c r="C232" s="180"/>
      <c r="D232" s="179"/>
      <c r="E232" s="108"/>
    </row>
    <row r="233" spans="1:5" ht="12.5" x14ac:dyDescent="0.25">
      <c r="A233" s="180"/>
      <c r="B233" s="180"/>
      <c r="C233" s="180"/>
      <c r="D233" s="179"/>
      <c r="E233" s="108"/>
    </row>
    <row r="234" spans="1:5" ht="12.5" x14ac:dyDescent="0.25">
      <c r="A234" s="180"/>
      <c r="B234" s="180"/>
      <c r="C234" s="180"/>
      <c r="D234" s="179"/>
      <c r="E234" s="108"/>
    </row>
    <row r="235" spans="1:5" ht="12.5" x14ac:dyDescent="0.25">
      <c r="A235" s="180"/>
      <c r="B235" s="180"/>
      <c r="C235" s="180"/>
      <c r="D235" s="179"/>
      <c r="E235" s="108"/>
    </row>
    <row r="236" spans="1:5" ht="12.5" x14ac:dyDescent="0.25">
      <c r="A236" s="180"/>
      <c r="B236" s="180"/>
      <c r="C236" s="180"/>
      <c r="D236" s="179"/>
      <c r="E236" s="108"/>
    </row>
    <row r="237" spans="1:5" ht="12.5" x14ac:dyDescent="0.25">
      <c r="A237" s="180"/>
      <c r="B237" s="180"/>
      <c r="C237" s="180"/>
      <c r="D237" s="179"/>
      <c r="E237" s="108"/>
    </row>
    <row r="238" spans="1:5" ht="12.5" x14ac:dyDescent="0.25">
      <c r="A238" s="180"/>
      <c r="B238" s="180"/>
      <c r="C238" s="180"/>
      <c r="D238" s="179"/>
      <c r="E238" s="108"/>
    </row>
    <row r="239" spans="1:5" ht="12.5" x14ac:dyDescent="0.25">
      <c r="A239" s="180"/>
      <c r="B239" s="180"/>
      <c r="C239" s="180"/>
      <c r="D239" s="179"/>
      <c r="E239" s="108"/>
    </row>
    <row r="240" spans="1:5" ht="12.5" x14ac:dyDescent="0.25">
      <c r="A240" s="180"/>
      <c r="B240" s="180"/>
      <c r="C240" s="180"/>
      <c r="D240" s="179"/>
      <c r="E240" s="108"/>
    </row>
    <row r="241" spans="1:5" ht="12.5" x14ac:dyDescent="0.25">
      <c r="A241" s="180"/>
      <c r="B241" s="180"/>
      <c r="C241" s="180"/>
      <c r="D241" s="179"/>
      <c r="E241" s="108"/>
    </row>
    <row r="242" spans="1:5" ht="12.5" x14ac:dyDescent="0.25">
      <c r="A242" s="180"/>
      <c r="B242" s="180"/>
      <c r="C242" s="180"/>
      <c r="D242" s="179"/>
      <c r="E242" s="108"/>
    </row>
    <row r="243" spans="1:5" ht="12.5" x14ac:dyDescent="0.25">
      <c r="A243" s="180"/>
      <c r="B243" s="180"/>
      <c r="C243" s="180"/>
      <c r="D243" s="179"/>
      <c r="E243" s="108"/>
    </row>
    <row r="244" spans="1:5" ht="12.5" x14ac:dyDescent="0.25">
      <c r="A244" s="180"/>
      <c r="B244" s="180"/>
      <c r="C244" s="180"/>
      <c r="D244" s="179"/>
      <c r="E244" s="108"/>
    </row>
    <row r="245" spans="1:5" ht="12.5" x14ac:dyDescent="0.25">
      <c r="A245" s="180"/>
      <c r="B245" s="180"/>
      <c r="C245" s="180"/>
      <c r="D245" s="179"/>
      <c r="E245" s="108"/>
    </row>
    <row r="246" spans="1:5" ht="12.5" x14ac:dyDescent="0.25">
      <c r="A246" s="180"/>
      <c r="B246" s="180"/>
      <c r="C246" s="180"/>
      <c r="D246" s="179"/>
      <c r="E246" s="108"/>
    </row>
    <row r="247" spans="1:5" ht="12.5" x14ac:dyDescent="0.25">
      <c r="A247" s="180"/>
      <c r="B247" s="180"/>
      <c r="C247" s="180"/>
      <c r="D247" s="179"/>
      <c r="E247" s="108"/>
    </row>
    <row r="248" spans="1:5" ht="12.5" x14ac:dyDescent="0.25">
      <c r="A248" s="180"/>
      <c r="B248" s="180"/>
      <c r="C248" s="180"/>
      <c r="D248" s="179"/>
      <c r="E248" s="108"/>
    </row>
    <row r="249" spans="1:5" ht="12.5" x14ac:dyDescent="0.25">
      <c r="A249" s="180"/>
      <c r="B249" s="180"/>
      <c r="C249" s="180"/>
      <c r="D249" s="179"/>
      <c r="E249" s="108"/>
    </row>
    <row r="250" spans="1:5" ht="12.5" x14ac:dyDescent="0.25">
      <c r="A250" s="180"/>
      <c r="B250" s="180"/>
      <c r="C250" s="180"/>
      <c r="D250" s="179"/>
      <c r="E250" s="108"/>
    </row>
    <row r="251" spans="1:5" ht="12.5" x14ac:dyDescent="0.25">
      <c r="A251" s="180"/>
      <c r="B251" s="180"/>
      <c r="C251" s="180"/>
      <c r="D251" s="179"/>
      <c r="E251" s="108"/>
    </row>
    <row r="252" spans="1:5" ht="12.5" x14ac:dyDescent="0.25">
      <c r="A252" s="180"/>
      <c r="B252" s="180"/>
      <c r="C252" s="180"/>
      <c r="D252" s="179"/>
      <c r="E252" s="108"/>
    </row>
    <row r="253" spans="1:5" ht="12.5" x14ac:dyDescent="0.25">
      <c r="A253" s="180"/>
      <c r="B253" s="180"/>
      <c r="C253" s="180"/>
      <c r="D253" s="179"/>
      <c r="E253" s="108"/>
    </row>
    <row r="254" spans="1:5" ht="12.5" x14ac:dyDescent="0.25">
      <c r="A254" s="180"/>
      <c r="B254" s="180"/>
      <c r="C254" s="180"/>
      <c r="D254" s="179"/>
      <c r="E254" s="108"/>
    </row>
    <row r="255" spans="1:5" ht="12.5" x14ac:dyDescent="0.25">
      <c r="A255" s="180"/>
      <c r="B255" s="180"/>
      <c r="C255" s="180"/>
      <c r="D255" s="179"/>
      <c r="E255" s="108"/>
    </row>
    <row r="256" spans="1:5" ht="12.5" x14ac:dyDescent="0.25">
      <c r="A256" s="180"/>
      <c r="B256" s="180"/>
      <c r="C256" s="180"/>
      <c r="D256" s="179"/>
      <c r="E256" s="108"/>
    </row>
    <row r="257" spans="1:5" ht="12.5" x14ac:dyDescent="0.25">
      <c r="A257" s="180"/>
      <c r="B257" s="180"/>
      <c r="C257" s="180"/>
      <c r="D257" s="179"/>
      <c r="E257" s="108"/>
    </row>
    <row r="258" spans="1:5" ht="12.5" x14ac:dyDescent="0.25">
      <c r="A258" s="180"/>
      <c r="B258" s="180"/>
      <c r="C258" s="180"/>
      <c r="D258" s="179"/>
      <c r="E258" s="108"/>
    </row>
    <row r="259" spans="1:5" ht="12.5" x14ac:dyDescent="0.25">
      <c r="A259" s="180"/>
      <c r="B259" s="180"/>
      <c r="C259" s="180"/>
      <c r="D259" s="179"/>
      <c r="E259" s="108"/>
    </row>
    <row r="260" spans="1:5" ht="12.5" x14ac:dyDescent="0.25">
      <c r="A260" s="180"/>
      <c r="B260" s="180"/>
      <c r="C260" s="180"/>
      <c r="D260" s="179"/>
      <c r="E260" s="108"/>
    </row>
    <row r="261" spans="1:5" ht="12.5" x14ac:dyDescent="0.25">
      <c r="A261" s="180"/>
      <c r="B261" s="180"/>
      <c r="C261" s="180"/>
      <c r="D261" s="179"/>
      <c r="E261" s="108"/>
    </row>
    <row r="262" spans="1:5" ht="12.5" x14ac:dyDescent="0.25">
      <c r="A262" s="180"/>
      <c r="B262" s="180"/>
      <c r="C262" s="180"/>
      <c r="D262" s="179"/>
      <c r="E262" s="108"/>
    </row>
    <row r="263" spans="1:5" ht="12.5" x14ac:dyDescent="0.25">
      <c r="A263" s="180"/>
      <c r="B263" s="180"/>
      <c r="C263" s="180"/>
      <c r="D263" s="179"/>
      <c r="E263" s="108"/>
    </row>
    <row r="264" spans="1:5" ht="12.5" x14ac:dyDescent="0.25">
      <c r="A264" s="180"/>
      <c r="B264" s="180"/>
      <c r="C264" s="180"/>
      <c r="D264" s="179"/>
      <c r="E264" s="108"/>
    </row>
    <row r="265" spans="1:5" ht="12.5" x14ac:dyDescent="0.25">
      <c r="A265" s="180"/>
      <c r="B265" s="180"/>
      <c r="C265" s="180"/>
      <c r="D265" s="179"/>
      <c r="E265" s="108"/>
    </row>
    <row r="266" spans="1:5" ht="12.5" x14ac:dyDescent="0.25">
      <c r="A266" s="180"/>
      <c r="B266" s="180"/>
      <c r="C266" s="180"/>
      <c r="D266" s="179"/>
      <c r="E266" s="108"/>
    </row>
    <row r="267" spans="1:5" ht="12.5" x14ac:dyDescent="0.25">
      <c r="A267" s="180"/>
      <c r="B267" s="180"/>
      <c r="C267" s="180"/>
      <c r="D267" s="179"/>
      <c r="E267" s="108"/>
    </row>
    <row r="268" spans="1:5" ht="12.5" x14ac:dyDescent="0.25">
      <c r="A268" s="180"/>
      <c r="B268" s="180"/>
      <c r="C268" s="180"/>
      <c r="D268" s="179"/>
      <c r="E268" s="108"/>
    </row>
    <row r="269" spans="1:5" ht="12.5" x14ac:dyDescent="0.25">
      <c r="A269" s="180"/>
      <c r="B269" s="180"/>
      <c r="C269" s="180"/>
      <c r="D269" s="179"/>
      <c r="E269" s="108"/>
    </row>
    <row r="270" spans="1:5" ht="12.5" x14ac:dyDescent="0.25">
      <c r="A270" s="180"/>
      <c r="B270" s="180"/>
      <c r="C270" s="180"/>
      <c r="D270" s="179"/>
      <c r="E270" s="108"/>
    </row>
    <row r="271" spans="1:5" ht="12.5" x14ac:dyDescent="0.25">
      <c r="A271" s="180"/>
      <c r="B271" s="180"/>
      <c r="C271" s="180"/>
      <c r="D271" s="179"/>
      <c r="E271" s="108"/>
    </row>
    <row r="272" spans="1:5" ht="12.5" x14ac:dyDescent="0.25">
      <c r="A272" s="180"/>
      <c r="B272" s="180"/>
      <c r="C272" s="180"/>
      <c r="D272" s="179"/>
      <c r="E272" s="108"/>
    </row>
    <row r="273" spans="1:5" ht="12.5" x14ac:dyDescent="0.25">
      <c r="A273" s="180"/>
      <c r="B273" s="180"/>
      <c r="C273" s="180"/>
      <c r="D273" s="179"/>
      <c r="E273" s="108"/>
    </row>
    <row r="274" spans="1:5" ht="12.5" x14ac:dyDescent="0.25">
      <c r="A274" s="180"/>
      <c r="B274" s="180"/>
      <c r="C274" s="180"/>
      <c r="D274" s="179"/>
      <c r="E274" s="108"/>
    </row>
    <row r="275" spans="1:5" ht="12.5" x14ac:dyDescent="0.25">
      <c r="A275" s="180"/>
      <c r="B275" s="180"/>
      <c r="C275" s="180"/>
      <c r="D275" s="179"/>
      <c r="E275" s="108"/>
    </row>
    <row r="276" spans="1:5" ht="12.5" x14ac:dyDescent="0.25">
      <c r="A276" s="180"/>
      <c r="B276" s="180"/>
      <c r="C276" s="180"/>
      <c r="D276" s="179"/>
      <c r="E276" s="108"/>
    </row>
    <row r="277" spans="1:5" ht="12.5" x14ac:dyDescent="0.25">
      <c r="A277" s="180"/>
      <c r="B277" s="180"/>
      <c r="C277" s="180"/>
      <c r="D277" s="179"/>
      <c r="E277" s="108"/>
    </row>
    <row r="278" spans="1:5" ht="12.5" x14ac:dyDescent="0.25">
      <c r="A278" s="180"/>
      <c r="B278" s="180"/>
      <c r="C278" s="180"/>
      <c r="D278" s="179"/>
      <c r="E278" s="108"/>
    </row>
    <row r="279" spans="1:5" ht="12.5" x14ac:dyDescent="0.25">
      <c r="A279" s="180"/>
      <c r="B279" s="180"/>
      <c r="C279" s="180"/>
      <c r="D279" s="179"/>
      <c r="E279" s="108"/>
    </row>
    <row r="280" spans="1:5" ht="12.5" x14ac:dyDescent="0.25">
      <c r="A280" s="180"/>
      <c r="B280" s="180"/>
      <c r="C280" s="180"/>
      <c r="D280" s="179"/>
      <c r="E280" s="108"/>
    </row>
    <row r="281" spans="1:5" ht="12.5" x14ac:dyDescent="0.25">
      <c r="A281" s="180"/>
      <c r="B281" s="180"/>
      <c r="C281" s="180"/>
      <c r="D281" s="179"/>
      <c r="E281" s="108"/>
    </row>
    <row r="282" spans="1:5" ht="12.5" x14ac:dyDescent="0.25">
      <c r="A282" s="180"/>
      <c r="B282" s="180"/>
      <c r="C282" s="180"/>
      <c r="D282" s="179"/>
      <c r="E282" s="108"/>
    </row>
    <row r="283" spans="1:5" ht="12.5" x14ac:dyDescent="0.25">
      <c r="A283" s="180"/>
      <c r="B283" s="180"/>
      <c r="C283" s="180"/>
      <c r="D283" s="179"/>
      <c r="E283" s="108"/>
    </row>
    <row r="284" spans="1:5" ht="12.5" x14ac:dyDescent="0.25">
      <c r="A284" s="180"/>
      <c r="B284" s="180"/>
      <c r="C284" s="180"/>
      <c r="D284" s="179"/>
      <c r="E284" s="108"/>
    </row>
    <row r="285" spans="1:5" ht="12.5" x14ac:dyDescent="0.25">
      <c r="A285" s="180"/>
      <c r="B285" s="180"/>
      <c r="C285" s="180"/>
      <c r="D285" s="179"/>
      <c r="E285" s="108"/>
    </row>
    <row r="286" spans="1:5" ht="12.5" x14ac:dyDescent="0.25">
      <c r="A286" s="180"/>
      <c r="B286" s="180"/>
      <c r="C286" s="180"/>
      <c r="D286" s="179"/>
      <c r="E286" s="108"/>
    </row>
    <row r="287" spans="1:5" ht="12.5" x14ac:dyDescent="0.25">
      <c r="A287" s="180"/>
      <c r="B287" s="180"/>
      <c r="C287" s="180"/>
      <c r="D287" s="179"/>
      <c r="E287" s="108"/>
    </row>
    <row r="288" spans="1:5" ht="12.5" x14ac:dyDescent="0.25">
      <c r="A288" s="180"/>
      <c r="B288" s="180"/>
      <c r="C288" s="180"/>
      <c r="D288" s="179"/>
      <c r="E288" s="108"/>
    </row>
    <row r="289" spans="1:5" ht="12.5" x14ac:dyDescent="0.25">
      <c r="A289" s="180"/>
      <c r="B289" s="180"/>
      <c r="C289" s="180"/>
      <c r="D289" s="179"/>
      <c r="E289" s="108"/>
    </row>
    <row r="290" spans="1:5" ht="12.5" x14ac:dyDescent="0.25">
      <c r="A290" s="180"/>
      <c r="B290" s="180"/>
      <c r="C290" s="180"/>
      <c r="D290" s="179"/>
      <c r="E290" s="108"/>
    </row>
    <row r="291" spans="1:5" ht="12.5" x14ac:dyDescent="0.25">
      <c r="A291" s="180"/>
      <c r="B291" s="180"/>
      <c r="C291" s="180"/>
      <c r="D291" s="179"/>
      <c r="E291" s="108"/>
    </row>
    <row r="292" spans="1:5" ht="12.5" x14ac:dyDescent="0.25">
      <c r="A292" s="180"/>
      <c r="B292" s="180"/>
      <c r="C292" s="180"/>
      <c r="D292" s="179"/>
      <c r="E292" s="108"/>
    </row>
    <row r="293" spans="1:5" ht="12.5" x14ac:dyDescent="0.25">
      <c r="A293" s="180"/>
      <c r="B293" s="180"/>
      <c r="C293" s="180"/>
      <c r="D293" s="179"/>
      <c r="E293" s="108"/>
    </row>
    <row r="294" spans="1:5" ht="12.5" x14ac:dyDescent="0.25">
      <c r="A294" s="180"/>
      <c r="B294" s="180"/>
      <c r="C294" s="180"/>
      <c r="D294" s="179"/>
      <c r="E294" s="108"/>
    </row>
    <row r="295" spans="1:5" ht="12.5" x14ac:dyDescent="0.25">
      <c r="A295" s="180"/>
      <c r="B295" s="180"/>
      <c r="C295" s="180"/>
      <c r="D295" s="179"/>
      <c r="E295" s="108"/>
    </row>
    <row r="296" spans="1:5" ht="12.5" x14ac:dyDescent="0.25">
      <c r="A296" s="180"/>
      <c r="B296" s="180"/>
      <c r="C296" s="180"/>
      <c r="D296" s="179"/>
      <c r="E296" s="108"/>
    </row>
    <row r="297" spans="1:5" ht="12.5" x14ac:dyDescent="0.25">
      <c r="A297" s="180"/>
      <c r="B297" s="180"/>
      <c r="C297" s="180"/>
      <c r="D297" s="179"/>
      <c r="E297" s="108"/>
    </row>
    <row r="298" spans="1:5" ht="12.5" x14ac:dyDescent="0.25">
      <c r="A298" s="180"/>
      <c r="B298" s="180"/>
      <c r="C298" s="180"/>
      <c r="D298" s="179"/>
      <c r="E298" s="108"/>
    </row>
    <row r="299" spans="1:5" ht="12.5" x14ac:dyDescent="0.25">
      <c r="A299" s="180"/>
      <c r="B299" s="180"/>
      <c r="C299" s="180"/>
      <c r="D299" s="179"/>
      <c r="E299" s="108"/>
    </row>
    <row r="300" spans="1:5" ht="12.5" x14ac:dyDescent="0.25">
      <c r="A300" s="180"/>
      <c r="B300" s="180"/>
      <c r="C300" s="180"/>
      <c r="D300" s="179"/>
      <c r="E300" s="108"/>
    </row>
    <row r="301" spans="1:5" ht="12.5" x14ac:dyDescent="0.25">
      <c r="A301" s="180"/>
      <c r="B301" s="180"/>
      <c r="C301" s="180"/>
      <c r="D301" s="179"/>
      <c r="E301" s="108"/>
    </row>
    <row r="302" spans="1:5" ht="12.5" x14ac:dyDescent="0.25">
      <c r="A302" s="180"/>
      <c r="B302" s="180"/>
      <c r="C302" s="180"/>
      <c r="D302" s="179"/>
      <c r="E302" s="108"/>
    </row>
    <row r="303" spans="1:5" ht="12.5" x14ac:dyDescent="0.25">
      <c r="A303" s="180"/>
      <c r="B303" s="180"/>
      <c r="C303" s="180"/>
      <c r="D303" s="179"/>
      <c r="E303" s="108"/>
    </row>
    <row r="304" spans="1:5" ht="12.5" x14ac:dyDescent="0.25">
      <c r="A304" s="180"/>
      <c r="B304" s="180"/>
      <c r="C304" s="180"/>
      <c r="D304" s="179"/>
      <c r="E304" s="108"/>
    </row>
    <row r="305" spans="1:5" ht="12.5" x14ac:dyDescent="0.25">
      <c r="A305" s="180"/>
      <c r="B305" s="180"/>
      <c r="C305" s="180"/>
      <c r="D305" s="179"/>
      <c r="E305" s="108"/>
    </row>
    <row r="306" spans="1:5" ht="12.5" x14ac:dyDescent="0.25">
      <c r="A306" s="180"/>
      <c r="B306" s="180"/>
      <c r="C306" s="180"/>
      <c r="D306" s="179"/>
      <c r="E306" s="108"/>
    </row>
    <row r="307" spans="1:5" ht="12.5" x14ac:dyDescent="0.25">
      <c r="A307" s="180"/>
      <c r="B307" s="180"/>
      <c r="C307" s="180"/>
      <c r="D307" s="179"/>
      <c r="E307" s="108"/>
    </row>
    <row r="308" spans="1:5" ht="12.5" x14ac:dyDescent="0.25">
      <c r="A308" s="180"/>
      <c r="B308" s="180"/>
      <c r="C308" s="180"/>
      <c r="D308" s="179"/>
      <c r="E308" s="108"/>
    </row>
    <row r="309" spans="1:5" ht="12.5" x14ac:dyDescent="0.25">
      <c r="A309" s="180"/>
      <c r="B309" s="180"/>
      <c r="C309" s="180"/>
      <c r="D309" s="179"/>
      <c r="E309" s="108"/>
    </row>
    <row r="310" spans="1:5" ht="12.5" x14ac:dyDescent="0.25">
      <c r="A310" s="180"/>
      <c r="B310" s="180"/>
      <c r="C310" s="180"/>
      <c r="D310" s="179"/>
      <c r="E310" s="108"/>
    </row>
    <row r="311" spans="1:5" ht="12.5" x14ac:dyDescent="0.25">
      <c r="A311" s="180"/>
      <c r="B311" s="180"/>
      <c r="C311" s="180"/>
      <c r="D311" s="179"/>
      <c r="E311" s="108"/>
    </row>
    <row r="312" spans="1:5" ht="12.5" x14ac:dyDescent="0.25">
      <c r="A312" s="180"/>
      <c r="B312" s="180"/>
      <c r="C312" s="180"/>
      <c r="D312" s="179"/>
      <c r="E312" s="108"/>
    </row>
    <row r="313" spans="1:5" ht="12.5" x14ac:dyDescent="0.25">
      <c r="A313" s="180"/>
      <c r="B313" s="180"/>
      <c r="C313" s="180"/>
      <c r="D313" s="179"/>
      <c r="E313" s="108"/>
    </row>
    <row r="314" spans="1:5" ht="12.5" x14ac:dyDescent="0.25">
      <c r="A314" s="180"/>
      <c r="B314" s="180"/>
      <c r="C314" s="180"/>
      <c r="D314" s="179"/>
      <c r="E314" s="108"/>
    </row>
    <row r="315" spans="1:5" ht="12.5" x14ac:dyDescent="0.25">
      <c r="A315" s="180"/>
      <c r="B315" s="180"/>
      <c r="C315" s="180"/>
      <c r="D315" s="179"/>
      <c r="E315" s="108"/>
    </row>
    <row r="316" spans="1:5" ht="12.5" x14ac:dyDescent="0.25">
      <c r="A316" s="180"/>
      <c r="B316" s="180"/>
      <c r="C316" s="180"/>
      <c r="D316" s="179"/>
      <c r="E316" s="108"/>
    </row>
    <row r="317" spans="1:5" ht="12.5" x14ac:dyDescent="0.25">
      <c r="A317" s="180"/>
      <c r="B317" s="180"/>
      <c r="C317" s="180"/>
      <c r="D317" s="179"/>
      <c r="E317" s="108"/>
    </row>
    <row r="318" spans="1:5" ht="12.5" x14ac:dyDescent="0.25">
      <c r="A318" s="180"/>
      <c r="B318" s="180"/>
      <c r="C318" s="180"/>
      <c r="D318" s="179"/>
      <c r="E318" s="108"/>
    </row>
    <row r="319" spans="1:5" ht="12.5" x14ac:dyDescent="0.25">
      <c r="A319" s="180"/>
      <c r="B319" s="180"/>
      <c r="C319" s="180"/>
      <c r="D319" s="179"/>
      <c r="E319" s="108"/>
    </row>
    <row r="320" spans="1:5" ht="12.5" x14ac:dyDescent="0.25">
      <c r="A320" s="180"/>
      <c r="B320" s="180"/>
      <c r="C320" s="180"/>
      <c r="D320" s="179"/>
      <c r="E320" s="108"/>
    </row>
    <row r="321" spans="1:5" ht="12.5" x14ac:dyDescent="0.25">
      <c r="A321" s="180"/>
      <c r="B321" s="180"/>
      <c r="C321" s="180"/>
      <c r="D321" s="179"/>
      <c r="E321" s="108"/>
    </row>
    <row r="322" spans="1:5" ht="12.5" x14ac:dyDescent="0.25">
      <c r="A322" s="180"/>
      <c r="B322" s="180"/>
      <c r="C322" s="180"/>
      <c r="D322" s="179"/>
      <c r="E322" s="108"/>
    </row>
    <row r="323" spans="1:5" ht="12.5" x14ac:dyDescent="0.25">
      <c r="A323" s="180"/>
      <c r="B323" s="180"/>
      <c r="C323" s="180"/>
      <c r="D323" s="179"/>
      <c r="E323" s="108"/>
    </row>
    <row r="324" spans="1:5" ht="12.5" x14ac:dyDescent="0.25">
      <c r="A324" s="180"/>
      <c r="B324" s="180"/>
      <c r="C324" s="180"/>
      <c r="D324" s="179"/>
      <c r="E324" s="108"/>
    </row>
    <row r="325" spans="1:5" ht="12.5" x14ac:dyDescent="0.25">
      <c r="A325" s="180"/>
      <c r="B325" s="180"/>
      <c r="C325" s="180"/>
      <c r="D325" s="179"/>
      <c r="E325" s="108"/>
    </row>
    <row r="326" spans="1:5" ht="12.5" x14ac:dyDescent="0.25">
      <c r="A326" s="180"/>
      <c r="B326" s="180"/>
      <c r="C326" s="180"/>
      <c r="D326" s="179"/>
      <c r="E326" s="108"/>
    </row>
    <row r="327" spans="1:5" ht="12.5" x14ac:dyDescent="0.25">
      <c r="A327" s="180"/>
      <c r="B327" s="180"/>
      <c r="C327" s="180"/>
      <c r="D327" s="179"/>
      <c r="E327" s="108"/>
    </row>
    <row r="328" spans="1:5" ht="12.5" x14ac:dyDescent="0.25">
      <c r="A328" s="180"/>
      <c r="B328" s="180"/>
      <c r="C328" s="180"/>
      <c r="D328" s="179"/>
      <c r="E328" s="108"/>
    </row>
    <row r="329" spans="1:5" ht="12.5" x14ac:dyDescent="0.25">
      <c r="A329" s="180"/>
      <c r="B329" s="180"/>
      <c r="C329" s="180"/>
      <c r="D329" s="179"/>
      <c r="E329" s="108"/>
    </row>
    <row r="330" spans="1:5" ht="12.5" x14ac:dyDescent="0.25">
      <c r="A330" s="180"/>
      <c r="B330" s="180"/>
      <c r="C330" s="180"/>
      <c r="D330" s="179"/>
      <c r="E330" s="108"/>
    </row>
    <row r="331" spans="1:5" ht="12.5" x14ac:dyDescent="0.25">
      <c r="A331" s="180"/>
      <c r="B331" s="180"/>
      <c r="C331" s="180"/>
      <c r="D331" s="179"/>
      <c r="E331" s="108"/>
    </row>
    <row r="332" spans="1:5" ht="12.5" x14ac:dyDescent="0.25">
      <c r="A332" s="180"/>
      <c r="B332" s="180"/>
      <c r="C332" s="180"/>
      <c r="D332" s="179"/>
      <c r="E332" s="108"/>
    </row>
    <row r="333" spans="1:5" ht="12.5" x14ac:dyDescent="0.25">
      <c r="A333" s="180"/>
      <c r="B333" s="180"/>
      <c r="C333" s="180"/>
      <c r="D333" s="179"/>
      <c r="E333" s="108"/>
    </row>
    <row r="334" spans="1:5" ht="12.5" x14ac:dyDescent="0.25">
      <c r="A334" s="180"/>
      <c r="B334" s="180"/>
      <c r="C334" s="180"/>
      <c r="D334" s="179"/>
      <c r="E334" s="108"/>
    </row>
    <row r="335" spans="1:5" ht="12.5" x14ac:dyDescent="0.25">
      <c r="A335" s="180"/>
      <c r="B335" s="180"/>
      <c r="C335" s="180"/>
      <c r="D335" s="179"/>
      <c r="E335" s="108"/>
    </row>
    <row r="336" spans="1:5" ht="12.5" x14ac:dyDescent="0.25">
      <c r="A336" s="180"/>
      <c r="B336" s="180"/>
      <c r="C336" s="180"/>
      <c r="D336" s="179"/>
      <c r="E336" s="108"/>
    </row>
    <row r="337" spans="1:5" ht="12.5" x14ac:dyDescent="0.25">
      <c r="A337" s="180"/>
      <c r="B337" s="180"/>
      <c r="C337" s="180"/>
      <c r="D337" s="179"/>
      <c r="E337" s="108"/>
    </row>
    <row r="338" spans="1:5" ht="12.5" x14ac:dyDescent="0.25">
      <c r="A338" s="180"/>
      <c r="B338" s="180"/>
      <c r="C338" s="180"/>
      <c r="D338" s="179"/>
      <c r="E338" s="108"/>
    </row>
    <row r="339" spans="1:5" ht="12.5" x14ac:dyDescent="0.25">
      <c r="A339" s="180"/>
      <c r="B339" s="180"/>
      <c r="C339" s="180"/>
      <c r="D339" s="179"/>
      <c r="E339" s="108"/>
    </row>
    <row r="340" spans="1:5" ht="12.5" x14ac:dyDescent="0.25">
      <c r="A340" s="180"/>
      <c r="B340" s="180"/>
      <c r="C340" s="180"/>
      <c r="D340" s="179"/>
      <c r="E340" s="108"/>
    </row>
    <row r="341" spans="1:5" ht="12.5" x14ac:dyDescent="0.25">
      <c r="A341" s="180"/>
      <c r="B341" s="180"/>
      <c r="C341" s="180"/>
      <c r="D341" s="179"/>
      <c r="E341" s="108"/>
    </row>
    <row r="342" spans="1:5" ht="12.5" x14ac:dyDescent="0.25">
      <c r="A342" s="180"/>
      <c r="B342" s="180"/>
      <c r="C342" s="180"/>
      <c r="D342" s="179"/>
      <c r="E342" s="108"/>
    </row>
    <row r="343" spans="1:5" ht="12.5" x14ac:dyDescent="0.25">
      <c r="A343" s="180"/>
      <c r="B343" s="180"/>
      <c r="C343" s="180"/>
      <c r="D343" s="179"/>
      <c r="E343" s="108"/>
    </row>
    <row r="344" spans="1:5" ht="12.5" x14ac:dyDescent="0.25">
      <c r="A344" s="180"/>
      <c r="B344" s="180"/>
      <c r="C344" s="180"/>
      <c r="D344" s="179"/>
      <c r="E344" s="108"/>
    </row>
    <row r="345" spans="1:5" ht="12.5" x14ac:dyDescent="0.25">
      <c r="A345" s="180"/>
      <c r="B345" s="180"/>
      <c r="C345" s="180"/>
      <c r="D345" s="179"/>
      <c r="E345" s="108"/>
    </row>
    <row r="346" spans="1:5" ht="12.5" x14ac:dyDescent="0.25">
      <c r="A346" s="180"/>
      <c r="B346" s="180"/>
      <c r="C346" s="180"/>
      <c r="D346" s="179"/>
      <c r="E346" s="108"/>
    </row>
    <row r="347" spans="1:5" ht="12.5" x14ac:dyDescent="0.25">
      <c r="A347" s="180"/>
      <c r="B347" s="180"/>
      <c r="C347" s="180"/>
      <c r="D347" s="179"/>
      <c r="E347" s="108"/>
    </row>
    <row r="348" spans="1:5" ht="12.5" x14ac:dyDescent="0.25">
      <c r="A348" s="180"/>
      <c r="B348" s="180"/>
      <c r="C348" s="180"/>
      <c r="D348" s="179"/>
      <c r="E348" s="108"/>
    </row>
    <row r="349" spans="1:5" ht="12.5" x14ac:dyDescent="0.25">
      <c r="A349" s="180"/>
      <c r="B349" s="180"/>
      <c r="C349" s="180"/>
      <c r="D349" s="179"/>
      <c r="E349" s="108"/>
    </row>
    <row r="350" spans="1:5" ht="12.5" x14ac:dyDescent="0.25">
      <c r="A350" s="180"/>
      <c r="B350" s="180"/>
      <c r="C350" s="180"/>
      <c r="D350" s="179"/>
      <c r="E350" s="108"/>
    </row>
    <row r="351" spans="1:5" ht="12.5" x14ac:dyDescent="0.25">
      <c r="A351" s="180"/>
      <c r="B351" s="180"/>
      <c r="C351" s="180"/>
      <c r="D351" s="179"/>
      <c r="E351" s="108"/>
    </row>
    <row r="352" spans="1:5" ht="12.5" x14ac:dyDescent="0.25">
      <c r="A352" s="180"/>
      <c r="B352" s="180"/>
      <c r="C352" s="180"/>
      <c r="D352" s="179"/>
      <c r="E352" s="108"/>
    </row>
    <row r="353" spans="1:5" ht="12.5" x14ac:dyDescent="0.25">
      <c r="A353" s="180"/>
      <c r="B353" s="180"/>
      <c r="C353" s="180"/>
      <c r="D353" s="179"/>
      <c r="E353" s="108"/>
    </row>
    <row r="354" spans="1:5" ht="12.5" x14ac:dyDescent="0.25">
      <c r="A354" s="180"/>
      <c r="B354" s="180"/>
      <c r="C354" s="180"/>
      <c r="D354" s="179"/>
      <c r="E354" s="108"/>
    </row>
    <row r="355" spans="1:5" ht="12.5" x14ac:dyDescent="0.25">
      <c r="A355" s="180"/>
      <c r="B355" s="180"/>
      <c r="C355" s="180"/>
      <c r="D355" s="179"/>
      <c r="E355" s="108"/>
    </row>
    <row r="356" spans="1:5" ht="12.5" x14ac:dyDescent="0.25">
      <c r="A356" s="180"/>
      <c r="B356" s="180"/>
      <c r="C356" s="180"/>
      <c r="D356" s="179"/>
      <c r="E356" s="108"/>
    </row>
    <row r="357" spans="1:5" ht="12.5" x14ac:dyDescent="0.25">
      <c r="A357" s="180"/>
      <c r="B357" s="180"/>
      <c r="C357" s="180"/>
      <c r="D357" s="179"/>
      <c r="E357" s="108"/>
    </row>
    <row r="358" spans="1:5" ht="12.5" x14ac:dyDescent="0.25">
      <c r="A358" s="180"/>
      <c r="B358" s="180"/>
      <c r="C358" s="180"/>
      <c r="D358" s="179"/>
      <c r="E358" s="108"/>
    </row>
    <row r="359" spans="1:5" ht="12.5" x14ac:dyDescent="0.25">
      <c r="A359" s="180"/>
      <c r="B359" s="180"/>
      <c r="C359" s="180"/>
      <c r="D359" s="179"/>
      <c r="E359" s="108"/>
    </row>
    <row r="360" spans="1:5" ht="12.5" x14ac:dyDescent="0.25">
      <c r="A360" s="180"/>
      <c r="B360" s="180"/>
      <c r="C360" s="180"/>
      <c r="D360" s="179"/>
      <c r="E360" s="108"/>
    </row>
    <row r="361" spans="1:5" ht="12.5" x14ac:dyDescent="0.25">
      <c r="A361" s="180"/>
      <c r="B361" s="180"/>
      <c r="C361" s="180"/>
      <c r="D361" s="179"/>
      <c r="E361" s="108"/>
    </row>
    <row r="362" spans="1:5" ht="12.5" x14ac:dyDescent="0.25">
      <c r="A362" s="180"/>
      <c r="B362" s="180"/>
      <c r="C362" s="180"/>
      <c r="D362" s="179"/>
      <c r="E362" s="108"/>
    </row>
    <row r="363" spans="1:5" ht="12.5" x14ac:dyDescent="0.25">
      <c r="A363" s="180"/>
      <c r="B363" s="180"/>
      <c r="C363" s="180"/>
      <c r="D363" s="179"/>
      <c r="E363" s="108"/>
    </row>
    <row r="364" spans="1:5" ht="12.5" x14ac:dyDescent="0.25">
      <c r="A364" s="180"/>
      <c r="B364" s="180"/>
      <c r="C364" s="180"/>
      <c r="D364" s="179"/>
      <c r="E364" s="108"/>
    </row>
    <row r="365" spans="1:5" ht="12.5" x14ac:dyDescent="0.25">
      <c r="A365" s="180"/>
      <c r="B365" s="180"/>
      <c r="C365" s="180"/>
      <c r="D365" s="179"/>
      <c r="E365" s="108"/>
    </row>
    <row r="366" spans="1:5" ht="12.5" x14ac:dyDescent="0.25">
      <c r="A366" s="180"/>
      <c r="B366" s="180"/>
      <c r="C366" s="180"/>
      <c r="D366" s="179"/>
      <c r="E366" s="108"/>
    </row>
    <row r="367" spans="1:5" ht="12.5" x14ac:dyDescent="0.25">
      <c r="A367" s="180"/>
      <c r="B367" s="180"/>
      <c r="C367" s="180"/>
      <c r="D367" s="179"/>
      <c r="E367" s="108"/>
    </row>
    <row r="368" spans="1:5" ht="12.5" x14ac:dyDescent="0.25">
      <c r="A368" s="180"/>
      <c r="B368" s="180"/>
      <c r="C368" s="180"/>
      <c r="D368" s="179"/>
      <c r="E368" s="108"/>
    </row>
    <row r="369" spans="1:5" ht="12.5" x14ac:dyDescent="0.25">
      <c r="A369" s="180"/>
      <c r="B369" s="180"/>
      <c r="C369" s="180"/>
      <c r="D369" s="179"/>
      <c r="E369" s="108"/>
    </row>
    <row r="370" spans="1:5" ht="12.5" x14ac:dyDescent="0.25">
      <c r="A370" s="180"/>
      <c r="B370" s="180"/>
      <c r="C370" s="180"/>
      <c r="D370" s="179"/>
      <c r="E370" s="108"/>
    </row>
    <row r="371" spans="1:5" ht="12.5" x14ac:dyDescent="0.25">
      <c r="A371" s="180"/>
      <c r="B371" s="180"/>
      <c r="C371" s="180"/>
      <c r="D371" s="179"/>
      <c r="E371" s="108"/>
    </row>
    <row r="372" spans="1:5" ht="12.5" x14ac:dyDescent="0.25">
      <c r="A372" s="180"/>
      <c r="B372" s="180"/>
      <c r="C372" s="180"/>
      <c r="D372" s="179"/>
      <c r="E372" s="108"/>
    </row>
    <row r="373" spans="1:5" ht="12.5" x14ac:dyDescent="0.25">
      <c r="A373" s="180"/>
      <c r="B373" s="180"/>
      <c r="C373" s="180"/>
      <c r="D373" s="179"/>
      <c r="E373" s="108"/>
    </row>
    <row r="374" spans="1:5" ht="12.5" x14ac:dyDescent="0.25">
      <c r="A374" s="180"/>
      <c r="B374" s="180"/>
      <c r="C374" s="180"/>
      <c r="D374" s="179"/>
      <c r="E374" s="108"/>
    </row>
    <row r="375" spans="1:5" ht="12.5" x14ac:dyDescent="0.25">
      <c r="A375" s="180"/>
      <c r="B375" s="180"/>
      <c r="C375" s="180"/>
      <c r="D375" s="179"/>
      <c r="E375" s="108"/>
    </row>
    <row r="376" spans="1:5" ht="12.5" x14ac:dyDescent="0.25">
      <c r="A376" s="180"/>
      <c r="B376" s="180"/>
      <c r="C376" s="180"/>
      <c r="D376" s="179"/>
      <c r="E376" s="108"/>
    </row>
    <row r="377" spans="1:5" ht="12.5" x14ac:dyDescent="0.25">
      <c r="A377" s="180"/>
      <c r="B377" s="180"/>
      <c r="C377" s="180"/>
      <c r="D377" s="179"/>
      <c r="E377" s="108"/>
    </row>
    <row r="378" spans="1:5" ht="12.5" x14ac:dyDescent="0.25">
      <c r="A378" s="180"/>
      <c r="B378" s="180"/>
      <c r="C378" s="180"/>
      <c r="D378" s="179"/>
      <c r="E378" s="108"/>
    </row>
    <row r="379" spans="1:5" ht="12.5" x14ac:dyDescent="0.25">
      <c r="A379" s="180"/>
      <c r="B379" s="180"/>
      <c r="C379" s="180"/>
      <c r="D379" s="179"/>
      <c r="E379" s="108"/>
    </row>
    <row r="380" spans="1:5" ht="12.5" x14ac:dyDescent="0.25">
      <c r="A380" s="180"/>
      <c r="B380" s="180"/>
      <c r="C380" s="180"/>
      <c r="D380" s="179"/>
      <c r="E380" s="108"/>
    </row>
    <row r="381" spans="1:5" ht="12.5" x14ac:dyDescent="0.25">
      <c r="A381" s="180"/>
      <c r="B381" s="180"/>
      <c r="C381" s="180"/>
      <c r="D381" s="179"/>
      <c r="E381" s="108"/>
    </row>
    <row r="382" spans="1:5" ht="12.5" x14ac:dyDescent="0.25">
      <c r="A382" s="180"/>
      <c r="B382" s="180"/>
      <c r="C382" s="180"/>
      <c r="D382" s="179"/>
      <c r="E382" s="108"/>
    </row>
    <row r="383" spans="1:5" ht="12.5" x14ac:dyDescent="0.25">
      <c r="A383" s="180"/>
      <c r="B383" s="180"/>
      <c r="C383" s="180"/>
      <c r="D383" s="179"/>
      <c r="E383" s="108"/>
    </row>
    <row r="384" spans="1:5" ht="12.5" x14ac:dyDescent="0.25">
      <c r="A384" s="180"/>
      <c r="B384" s="180"/>
      <c r="C384" s="180"/>
      <c r="D384" s="179"/>
      <c r="E384" s="108"/>
    </row>
    <row r="385" spans="1:5" ht="12.5" x14ac:dyDescent="0.25">
      <c r="A385" s="180"/>
      <c r="B385" s="180"/>
      <c r="C385" s="180"/>
      <c r="D385" s="179"/>
      <c r="E385" s="108"/>
    </row>
    <row r="386" spans="1:5" ht="12.5" x14ac:dyDescent="0.25">
      <c r="A386" s="180"/>
      <c r="B386" s="180"/>
      <c r="C386" s="180"/>
      <c r="D386" s="179"/>
      <c r="E386" s="108"/>
    </row>
    <row r="387" spans="1:5" ht="12.5" x14ac:dyDescent="0.25">
      <c r="A387" s="180"/>
      <c r="B387" s="180"/>
      <c r="C387" s="180"/>
      <c r="D387" s="179"/>
      <c r="E387" s="108"/>
    </row>
    <row r="388" spans="1:5" ht="12.5" x14ac:dyDescent="0.25">
      <c r="A388" s="180"/>
      <c r="B388" s="180"/>
      <c r="C388" s="180"/>
      <c r="D388" s="179"/>
      <c r="E388" s="108"/>
    </row>
    <row r="389" spans="1:5" ht="12.5" x14ac:dyDescent="0.25">
      <c r="A389" s="180"/>
      <c r="B389" s="180"/>
      <c r="C389" s="180"/>
      <c r="D389" s="179"/>
      <c r="E389" s="108"/>
    </row>
    <row r="390" spans="1:5" ht="12.5" x14ac:dyDescent="0.25">
      <c r="A390" s="180"/>
      <c r="B390" s="180"/>
      <c r="C390" s="180"/>
      <c r="D390" s="179"/>
      <c r="E390" s="108"/>
    </row>
    <row r="391" spans="1:5" ht="12.5" x14ac:dyDescent="0.25">
      <c r="A391" s="180"/>
      <c r="B391" s="180"/>
      <c r="C391" s="180"/>
      <c r="D391" s="179"/>
      <c r="E391" s="108"/>
    </row>
    <row r="392" spans="1:5" ht="12.5" x14ac:dyDescent="0.25">
      <c r="A392" s="180"/>
      <c r="B392" s="180"/>
      <c r="C392" s="180"/>
      <c r="D392" s="179"/>
      <c r="E392" s="108"/>
    </row>
    <row r="393" spans="1:5" ht="12.5" x14ac:dyDescent="0.25">
      <c r="A393" s="180"/>
      <c r="B393" s="180"/>
      <c r="C393" s="180"/>
      <c r="D393" s="179"/>
      <c r="E393" s="108"/>
    </row>
    <row r="394" spans="1:5" ht="12.5" x14ac:dyDescent="0.25">
      <c r="A394" s="180"/>
      <c r="B394" s="180"/>
      <c r="C394" s="180"/>
      <c r="D394" s="179"/>
      <c r="E394" s="108"/>
    </row>
    <row r="395" spans="1:5" ht="12.5" x14ac:dyDescent="0.25">
      <c r="A395" s="180"/>
      <c r="B395" s="180"/>
      <c r="C395" s="180"/>
      <c r="D395" s="179"/>
      <c r="E395" s="108"/>
    </row>
    <row r="396" spans="1:5" ht="12.5" x14ac:dyDescent="0.25">
      <c r="A396" s="180"/>
      <c r="B396" s="180"/>
      <c r="C396" s="180"/>
      <c r="D396" s="179"/>
      <c r="E396" s="108"/>
    </row>
    <row r="397" spans="1:5" ht="12.5" x14ac:dyDescent="0.25">
      <c r="A397" s="180"/>
      <c r="B397" s="180"/>
      <c r="C397" s="180"/>
      <c r="D397" s="179"/>
      <c r="E397" s="108"/>
    </row>
    <row r="398" spans="1:5" ht="12.5" x14ac:dyDescent="0.25">
      <c r="A398" s="180"/>
      <c r="B398" s="180"/>
      <c r="C398" s="180"/>
      <c r="D398" s="179"/>
      <c r="E398" s="108"/>
    </row>
    <row r="399" spans="1:5" ht="12.5" x14ac:dyDescent="0.25">
      <c r="A399" s="180"/>
      <c r="B399" s="180"/>
      <c r="C399" s="180"/>
      <c r="D399" s="179"/>
      <c r="E399" s="108"/>
    </row>
    <row r="400" spans="1:5" ht="12.5" x14ac:dyDescent="0.25">
      <c r="A400" s="180"/>
      <c r="B400" s="180"/>
      <c r="C400" s="180"/>
      <c r="D400" s="179"/>
      <c r="E400" s="108"/>
    </row>
    <row r="401" spans="1:5" ht="12.5" x14ac:dyDescent="0.25">
      <c r="A401" s="180"/>
      <c r="B401" s="180"/>
      <c r="C401" s="180"/>
      <c r="D401" s="179"/>
      <c r="E401" s="108"/>
    </row>
    <row r="402" spans="1:5" ht="12.5" x14ac:dyDescent="0.25">
      <c r="A402" s="180"/>
      <c r="B402" s="180"/>
      <c r="C402" s="180"/>
      <c r="D402" s="179"/>
      <c r="E402" s="108"/>
    </row>
    <row r="403" spans="1:5" ht="12.5" x14ac:dyDescent="0.25">
      <c r="A403" s="180"/>
      <c r="B403" s="180"/>
      <c r="C403" s="180"/>
      <c r="D403" s="179"/>
      <c r="E403" s="108"/>
    </row>
    <row r="404" spans="1:5" ht="12.5" x14ac:dyDescent="0.25">
      <c r="A404" s="180"/>
      <c r="B404" s="180"/>
      <c r="C404" s="180"/>
      <c r="D404" s="179"/>
      <c r="E404" s="108"/>
    </row>
    <row r="405" spans="1:5" ht="12.5" x14ac:dyDescent="0.25">
      <c r="A405" s="180"/>
      <c r="B405" s="180"/>
      <c r="C405" s="180"/>
      <c r="D405" s="179"/>
      <c r="E405" s="108"/>
    </row>
    <row r="406" spans="1:5" ht="12.5" x14ac:dyDescent="0.25">
      <c r="A406" s="180"/>
      <c r="B406" s="180"/>
      <c r="C406" s="180"/>
      <c r="D406" s="179"/>
      <c r="E406" s="108"/>
    </row>
    <row r="407" spans="1:5" ht="12.5" x14ac:dyDescent="0.25">
      <c r="A407" s="180"/>
      <c r="B407" s="180"/>
      <c r="C407" s="180"/>
      <c r="D407" s="179"/>
      <c r="E407" s="108"/>
    </row>
    <row r="408" spans="1:5" ht="12.5" x14ac:dyDescent="0.25">
      <c r="A408" s="180"/>
      <c r="B408" s="180"/>
      <c r="C408" s="180"/>
      <c r="D408" s="179"/>
      <c r="E408" s="108"/>
    </row>
  </sheetData>
  <pageMargins left="0.70866141732283472" right="0.70866141732283472" top="0.74803149606299213" bottom="0.74803149606299213" header="0.31496062992125984" footer="0.31496062992125984"/>
  <pageSetup orientation="portrait" horizontalDpi="90" verticalDpi="90" r:id="rId1"/>
  <headerFooter>
    <oddFooter>&amp;A&amp;RPage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EAFA838A0484F8E40F6C0EDC458C4" ma:contentTypeVersion="12" ma:contentTypeDescription="Create a new document." ma:contentTypeScope="" ma:versionID="11a4abdad602f3b3ec8bfcfa963c6dfc">
  <xsd:schema xmlns:xsd="http://www.w3.org/2001/XMLSchema" xmlns:xs="http://www.w3.org/2001/XMLSchema" xmlns:p="http://schemas.microsoft.com/office/2006/metadata/properties" xmlns:ns3="e9d91ca3-e57a-42fe-aaef-477eed17c83d" xmlns:ns4="969bf988-e876-4cd2-954d-353ff765a81e" targetNamespace="http://schemas.microsoft.com/office/2006/metadata/properties" ma:root="true" ma:fieldsID="23e297740b0934cbd10a85ae170ce0d1" ns3:_="" ns4:_="">
    <xsd:import namespace="e9d91ca3-e57a-42fe-aaef-477eed17c83d"/>
    <xsd:import namespace="969bf988-e876-4cd2-954d-353ff765a8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91ca3-e57a-42fe-aaef-477eed17c8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bf988-e876-4cd2-954d-353ff765a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71104-9728-4376-A5DD-B6239FC8F40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e9d91ca3-e57a-42fe-aaef-477eed17c83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69bf988-e876-4cd2-954d-353ff765a81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592ACB-F4AB-4F78-8038-4E850AB72A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50CCB3-588C-45DF-BB0D-A43C1A832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d91ca3-e57a-42fe-aaef-477eed17c83d"/>
    <ds:schemaRef ds:uri="969bf988-e876-4cd2-954d-353ff765a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23</vt:i4>
      </vt:variant>
    </vt:vector>
  </HeadingPairs>
  <TitlesOfParts>
    <vt:vector size="43" baseType="lpstr">
      <vt:lpstr>Detailed Activities by Comp</vt:lpstr>
      <vt:lpstr>Cover Page</vt:lpstr>
      <vt:lpstr>Table of Contents</vt:lpstr>
      <vt:lpstr>USES &amp; SOURCES BY Components</vt:lpstr>
      <vt:lpstr>USES &amp; SOURCES BY Category</vt:lpstr>
      <vt:lpstr>Variance Report - CAT</vt:lpstr>
      <vt:lpstr>Summary of Bank recs A</vt:lpstr>
      <vt:lpstr>Summary of Bank rec B </vt:lpstr>
      <vt:lpstr>Summary of Bank rec C</vt:lpstr>
      <vt:lpstr>Part2.2-Summary of Bank recs</vt:lpstr>
      <vt:lpstr>USAID EXPENDITURE Report SEP </vt:lpstr>
      <vt:lpstr>DA Activity Stmt B</vt:lpstr>
      <vt:lpstr>DA Activity Stmt C</vt:lpstr>
      <vt:lpstr> GRANT DISB SCHEDULE</vt:lpstr>
      <vt:lpstr>Part3-Prior review contracts</vt:lpstr>
      <vt:lpstr>Comp-USAID</vt:lpstr>
      <vt:lpstr>Variance Report - Per Component</vt:lpstr>
      <vt:lpstr>DA Activity Stmt A</vt:lpstr>
      <vt:lpstr>DLR Documentation Report</vt:lpstr>
      <vt:lpstr>EEP Spending Report 1 </vt:lpstr>
      <vt:lpstr>'Comp-USAID'!Print_Area</vt:lpstr>
      <vt:lpstr>'DA Activity Stmt A'!Print_Area</vt:lpstr>
      <vt:lpstr>'DA Activity Stmt B'!Print_Area</vt:lpstr>
      <vt:lpstr>'DA Activity Stmt C'!Print_Area</vt:lpstr>
      <vt:lpstr>'Detailed Activities by Comp'!Print_Area</vt:lpstr>
      <vt:lpstr>'Part2.2-Summary of Bank recs'!Print_Area</vt:lpstr>
      <vt:lpstr>'Summary of Bank rec B '!Print_Area</vt:lpstr>
      <vt:lpstr>'Summary of Bank rec C'!Print_Area</vt:lpstr>
      <vt:lpstr>'Summary of Bank recs A'!Print_Area</vt:lpstr>
      <vt:lpstr>'USES &amp; SOURCES BY Category'!Print_Area</vt:lpstr>
      <vt:lpstr>'USES &amp; SOURCES BY Components'!Print_Area</vt:lpstr>
      <vt:lpstr>'Variance Report - CAT'!Print_Area</vt:lpstr>
      <vt:lpstr>'Variance Report - Per Component'!Print_Area</vt:lpstr>
      <vt:lpstr>'DA Activity Stmt A'!Print_Titles</vt:lpstr>
      <vt:lpstr>'DA Activity Stmt B'!Print_Titles</vt:lpstr>
      <vt:lpstr>'DA Activity Stmt C'!Print_Titles</vt:lpstr>
      <vt:lpstr>'Detailed Activities by Comp'!Print_Titles</vt:lpstr>
      <vt:lpstr>'Part2.2-Summary of Bank recs'!Print_Titles</vt:lpstr>
      <vt:lpstr>'Summary of Bank rec B '!Print_Titles</vt:lpstr>
      <vt:lpstr>'Summary of Bank rec C'!Print_Titles</vt:lpstr>
      <vt:lpstr>'Summary of Bank recs A'!Print_Titles</vt:lpstr>
      <vt:lpstr>'USES &amp; SOURCES BY Category'!Print_Titles</vt:lpstr>
      <vt:lpstr>'USES &amp; SOURCES BY Components'!Print_Titles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RDH</dc:creator>
  <cp:lastModifiedBy>HP</cp:lastModifiedBy>
  <cp:lastPrinted>2017-04-11T06:06:30Z</cp:lastPrinted>
  <dcterms:created xsi:type="dcterms:W3CDTF">2006-12-14T14:31:27Z</dcterms:created>
  <dcterms:modified xsi:type="dcterms:W3CDTF">2021-04-30T11:19:33Z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0x01010076DEAFA838A0484F8E40F6C0EDC458C4</vt:lpwstr>
  </property>
</Properties>
</file>